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_rels/sheet2.xml.rels" ContentType="application/vnd.openxmlformats-package.relationships+xml"/>
  <Override PartName="/xl/worksheets/_rels/sheet8.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comments10.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xl/media/image1.png" ContentType="image/png"/>
  <Override PartName="/xl/comments8.xml" ContentType="application/vnd.openxmlformats-officedocument.spreadsheetml.comments+xml"/>
  <Override PartName="/xl/comments11.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ommaire" sheetId="1" state="visible" r:id="rId3"/>
    <sheet name="Résumé Exécutif" sheetId="2" state="visible" r:id="rId4"/>
    <sheet name="Analyse Marché" sheetId="3" state="visible" r:id="rId5"/>
    <sheet name="SWOT" sheetId="4" state="visible" r:id="rId6"/>
    <sheet name="Plan Opérationnel" sheetId="5" state="visible" r:id="rId7"/>
    <sheet name="Équipe &amp; Gouvernance" sheetId="6" state="visible" r:id="rId8"/>
    <sheet name="Plan Financier" sheetId="7" state="visible" r:id="rId9"/>
    <sheet name="Indicateurs SaaS" sheetId="8" state="visible" r:id="rId10"/>
    <sheet name="BFR &amp; Flux Normés" sheetId="9" state="visible" r:id="rId11"/>
    <sheet name="Bilan Prévisionnel" sheetId="10" state="visible" r:id="rId12"/>
    <sheet name="Plan de Financement" sheetId="11" state="visible" r:id="rId13"/>
    <sheet name="Trésorerie Mensuelle Y1" sheetId="12" state="visible" r:id="rId14"/>
    <sheet name="Scénarios" sheetId="13" state="visible" r:id="rId15"/>
    <sheet name="Pitch Bancaire" sheetId="14" state="visible" r:id="rId16"/>
    <sheet name="Résumé Présentation" sheetId="15" state="visible" r:id="rId17"/>
  </sheets>
  <calcPr iterateCount="100" refMode="A1" iterate="false" iterateDelta="0.0001"/>
  <extLst>
    <ext xmlns:loext="http://schemas.libreoffice.org/" uri="{7626C862-2A13-11E5-B345-FEFF819CDC9F}">
      <loext:extCalcPr stringRefSyntax="ExcelA1"/>
    </ext>
  </extLst>
</workbook>
</file>

<file path=xl/comments10.xml><?xml version="1.0" encoding="utf-8"?>
<comments xmlns="http://schemas.openxmlformats.org/spreadsheetml/2006/main" xmlns:xdr="http://schemas.openxmlformats.org/drawingml/2006/spreadsheetDrawing">
  <authors>
    <author>Unknown Author</author>
  </authors>
  <commentList>
    <comment ref="A6" authorId="0">
      <text>
        <r>
          <rPr>
            <sz val="10"/>
            <rFont val="Arial"/>
            <family val="2"/>
          </rPr>
          <t xml:space="preserve">Activation des frais de développement internes (art. 212-3 PCG).
Modules passés (2024-2025) : 108K€
• Formulaires, Fiches, To Do List
Modules futurs :
• Noyau central : 26K€ (juin-sept 2026)
• Add-in Excel : 31K€ (Q4 2026 - Q1 2027)
• Tableaux de bord : 35K€ (S1 2027)
• CRM : 82K€ (S2 2027 - S1 2028)
• Gestion projet/Timesheet : 100K€ (2028-2029)
Méthode : coût équipe dev × quote-part 60%
Amortissement : linéaire 3 ans par module</t>
        </r>
      </text>
    </comment>
    <comment ref="A22" authorId="0">
      <text>
        <r>
          <rPr>
            <sz val="10"/>
            <rFont val="Arial"/>
            <family val="2"/>
          </rPr>
          <t xml:space="preserve">100€ numéraire + 108 000€ apport en nature (logiciel 2024-2025, valorisé au coût de production). Commissaire aux Apports requis.</t>
        </r>
      </text>
    </comment>
    <comment ref="A25" authorId="0">
      <text>
        <r>
          <rPr>
            <sz val="10"/>
            <rFont val="Arial"/>
            <family val="2"/>
          </rPr>
          <t xml:space="preserve">Correspond à la VNC des développements activés. Ce poste se réduit au rythme de l'amortissement des immobilisations. Activation conforme à l'article 212-3 du PCG.</t>
        </r>
      </text>
    </comment>
  </commentList>
</comments>
</file>

<file path=xl/comments11.xml><?xml version="1.0" encoding="utf-8"?>
<comments xmlns="http://schemas.openxmlformats.org/spreadsheetml/2006/main" xmlns:xdr="http://schemas.openxmlformats.org/drawingml/2006/spreadsheetDrawing">
  <authors>
    <author>Unknown Author</author>
  </authors>
  <commentList>
    <comment ref="A8" authorId="0">
      <text>
        <r>
          <rPr>
            <sz val="10"/>
            <rFont val="Arial"/>
            <family val="2"/>
          </rPr>
          <t xml:space="preserve">François REY:
Valorisation des 3 modules développés pendant 2 ans sans rémunération (Formulaires, Fiches, To Do List). Apport soumis à Commissaire aux Apports (art. L225-14 Code de commerce). Coût activable de 108 000€ tel que chiffré dans le Bilan Prévisionnel.</t>
        </r>
      </text>
    </comment>
    <comment ref="C16" authorId="0">
      <text>
        <r>
          <rPr>
            <sz val="10"/>
            <rFont val="Arial"/>
            <family val="2"/>
          </rPr>
          <t xml:space="preserve">François REY:
Solde = Total Ressources - Total Emplois - Apport en nature (non-cash)</t>
        </r>
      </text>
    </comment>
  </commentList>
</comments>
</file>

<file path=xl/comments8.xml><?xml version="1.0" encoding="utf-8"?>
<comments xmlns="http://schemas.openxmlformats.org/spreadsheetml/2006/main" xmlns:xdr="http://schemas.openxmlformats.org/drawingml/2006/spreadsheetDrawing">
  <authors>
    <author>Unknown Author</author>
  </authors>
  <commentList>
    <comment ref="C18" authorId="0">
      <text>
        <r>
          <rPr>
            <sz val="10"/>
            <rFont val="Arial"/>
            <family val="2"/>
          </rPr>
          <t xml:space="preserve">François REY:
NRR non significatif Y2 : base ARR Y1 trop faible (8K€) pour un calcul pertinent</t>
        </r>
      </text>
    </comment>
  </commentList>
</comments>
</file>

<file path=xl/sharedStrings.xml><?xml version="1.0" encoding="utf-8"?>
<sst xmlns="http://schemas.openxmlformats.org/spreadsheetml/2006/main" count="1818" uniqueCount="1398">
  <si>
    <t xml:space="preserve">HERIADE — Business Plan 2026-2030</t>
  </si>
  <si>
    <t xml:space="preserve">Dossier à destination des partenaires bancaires</t>
  </si>
  <si>
    <t xml:space="preserve">Demande de financement : 250 000 € (prêt bancaire 4%, 7 ans)</t>
  </si>
  <si>
    <t xml:space="preserve">Apport en nature : 108 000 € (logiciel développé — Commissaire aux Apports)</t>
  </si>
  <si>
    <t xml:space="preserve">Ratio apport/emprunt : 43% — Trésorerie positive sur 5 ans</t>
  </si>
  <si>
    <t xml:space="preserve">SOMMAIRE</t>
  </si>
  <si>
    <t xml:space="preserve">I. STRATÉGIE &amp; PRODUIT</t>
  </si>
  <si>
    <t xml:space="preserve">  1. Résumé Exécutif</t>
  </si>
  <si>
    <t xml:space="preserve">  2. Analyse Marché</t>
  </si>
  <si>
    <t xml:space="preserve">TAM/SAM/SOM, tendances, concurrence, segmentation</t>
  </si>
  <si>
    <t xml:space="preserve">  3. SWOT</t>
  </si>
  <si>
    <t xml:space="preserve">Forces, faiblesses, opportunités, menaces</t>
  </si>
  <si>
    <t xml:space="preserve">  4. Plan Opérationnel</t>
  </si>
  <si>
    <t xml:space="preserve">Roadmap, recrutement, GTM, personas</t>
  </si>
  <si>
    <t xml:space="preserve">  5. Équipe &amp; Gouvernance</t>
  </si>
  <si>
    <t xml:space="preserve">Fondateurs, actionnariat, garanties</t>
  </si>
  <si>
    <t xml:space="preserve">II. PROJECTIONS FINANCIÈRES</t>
  </si>
  <si>
    <t xml:space="preserve">  6. Plan Financier</t>
  </si>
  <si>
    <t xml:space="preserve">P&amp;L 5 ans, trésorerie, break-even</t>
  </si>
  <si>
    <t xml:space="preserve">  7. Indicateurs SaaS</t>
  </si>
  <si>
    <t xml:space="preserve">ARR, MRR, CAC payback, Rule of 40, LTV/CAC</t>
  </si>
  <si>
    <t xml:space="preserve">  8. BFR &amp; Flux</t>
  </si>
  <si>
    <t xml:space="preserve">  9. Bilan Prévisionnel</t>
  </si>
  <si>
    <t xml:space="preserve">Actif / Passif, capitaux propres 5 ans</t>
  </si>
  <si>
    <t xml:space="preserve">  10. Plan de Financement</t>
  </si>
  <si>
    <t xml:space="preserve">Emplois/ressources, amortissement emprunt</t>
  </si>
  <si>
    <t xml:space="preserve">  11. Trésorerie Mensuelle Y1</t>
  </si>
  <si>
    <t xml:space="preserve">Détail mensuel de l'année 1</t>
  </si>
  <si>
    <t xml:space="preserve">  12. Scénarios</t>
  </si>
  <si>
    <t xml:space="preserve">III. SUPPORTS DE PRÉSENTATION</t>
  </si>
  <si>
    <t xml:space="preserve">  13. Pitch Bancaire</t>
  </si>
  <si>
    <t xml:space="preserve">Script de présentation 10 min + Q/R anticipées</t>
  </si>
  <si>
    <t xml:space="preserve">  14. Résumé Présentation</t>
  </si>
  <si>
    <t xml:space="preserve">Slides prêtes à l'emploi</t>
  </si>
  <si>
    <t xml:space="preserve">💡 Ce dossier Excel est accompagné d'un dossier PDF narratif et d'un site de présentation accessible sur demande.</t>
  </si>
  <si>
    <t xml:space="preserve">HERIADE SAS — 26 Le coin 63590 CUNLHAT — SIREN 983003435 — Document confidentiel</t>
  </si>
  <si>
    <t xml:space="preserve">BUSINESS PLAN — HERIADE — Plateforme de gestion &amp; transformation de données</t>
  </si>
  <si>
    <t xml:space="preserve">1. RÉSUMÉ EXÉCUTIF</t>
  </si>
  <si>
    <t xml:space="preserve">Vision</t>
  </si>
  <si>
    <t xml:space="preserve">Faire d'Heriade la référence française des plateformes SaaS de gestion et transformation de données, accessibles à toutes les tailles d'entreprises. Expansion internationale envisagée à horizon 3-5 ans.</t>
  </si>
  <si>
    <t xml:space="preserve">Mission</t>
  </si>
  <si>
    <t xml:space="preserve">Démocratiser la gestion et la transformation des données en France avec Heriade, une plateforme 100% en français, modulaire et abordable, connectant toutes les sources métier (compta, SIRH, ERP, facturation, stock…) à des sorties exploitables (Excel, datavisualisation, API…).</t>
  </si>
  <si>
    <t xml:space="preserve">Proposition de valeur</t>
  </si>
  <si>
    <t xml:space="preserve">Heriade est une plateforme de données qui centralise, transforme et sécurise les flux métier de l'entreprise. Son architecture ouverte et son socle de sécurité (double authentification, multi-tenant, traçabilité) permettent de greffer rapidement des outils légers — formulaires IA en entrée, dashboards et add-in Excel en sortie — sans rien sacrifier à la gouvernance ni à la sécurité. Les équipes gardent leurs outils ; Heriade leur garantit des données justes.</t>
  </si>
  <si>
    <t xml:space="preserve">2. OFFRE COMMERCIALE</t>
  </si>
  <si>
    <t xml:space="preserve">Gamme</t>
  </si>
  <si>
    <t xml:space="preserve">Prix mensuel</t>
  </si>
  <si>
    <t xml:space="preserve">Prix annuel</t>
  </si>
  <si>
    <t xml:space="preserve">Cible</t>
  </si>
  <si>
    <t xml:space="preserve">Fonctionnalités clés</t>
  </si>
  <si>
    <t xml:space="preserve">🟢 Base</t>
  </si>
  <si>
    <t xml:space="preserve">20 €</t>
  </si>
  <si>
    <t xml:space="preserve">TPE / Freelances</t>
  </si>
  <si>
    <t xml:space="preserve">Accès à 1 module indépendant (ex : Formulaires ou Fiches), nb utilisateurs limité, support communautaire</t>
  </si>
  <si>
    <t xml:space="preserve">🔵 Avancé</t>
  </si>
  <si>
    <t xml:space="preserve">À partir de 50 €</t>
  </si>
  <si>
    <t xml:space="preserve">À partir de 600 €</t>
  </si>
  <si>
    <t xml:space="preserve">PME (10-250 sal.)</t>
  </si>
  <si>
    <t xml:space="preserve">Noyau central + tous les modules, connecteurs sources/sorties, multi-utilisateurs, support prioritaire</t>
  </si>
  <si>
    <t xml:space="preserve">🟣 Sur mesure</t>
  </si>
  <si>
    <t xml:space="preserve">À partir de 500 €</t>
  </si>
  <si>
    <t xml:space="preserve">À partir de 6 000 €</t>
  </si>
  <si>
    <t xml:space="preserve">ETI / Grands comptes</t>
  </si>
  <si>
    <t xml:space="preserve">Noyau central + tous modules + développements spécifiques, intégration SI, SLA premium, accompagnement dédié</t>
  </si>
  <si>
    <t xml:space="preserve">3. ARCHITECTURE PRODUIT</t>
  </si>
  <si>
    <t xml:space="preserve">Plateforme de données sécurisée (2FA, multi-tenant) — socle ouvert pour outils légers IA — Base disponible, Avancé sept. 2026</t>
  </si>
  <si>
    <t xml:space="preserve">🟢  Offre Base — Modules indépendants en production</t>
  </si>
  <si>
    <t xml:space="preserve">Module</t>
  </si>
  <si>
    <t xml:space="preserve">Description</t>
  </si>
  <si>
    <t xml:space="preserve">Statut</t>
  </si>
  <si>
    <t xml:space="preserve">📋 Formulaires</t>
  </si>
  <si>
    <t xml:space="preserve">Collecte de données via formulaires personnalisables</t>
  </si>
  <si>
    <t xml:space="preserve">✅ Depuis juin 2025</t>
  </si>
  <si>
    <t xml:space="preserve">📝 Fiches</t>
  </si>
  <si>
    <t xml:space="preserve">Création et gestion de fiches de données structurées</t>
  </si>
  <si>
    <t xml:space="preserve">✅ Depuis 2025</t>
  </si>
  <si>
    <t xml:space="preserve">✅ To Do List</t>
  </si>
  <si>
    <t xml:space="preserve">Gestion de tâches et listes d'actions</t>
  </si>
  <si>
    <t xml:space="preserve">🔐 Console d'administration</t>
  </si>
  <si>
    <t xml:space="preserve">Double authentification (2FA), gestion autonome utilisateurs, établissements, services et modules</t>
  </si>
  <si>
    <t xml:space="preserve">✅ En production</t>
  </si>
  <si>
    <t xml:space="preserve">🔵  Offre Avancé — Plateforme complète (lancement sept. 2026)</t>
  </si>
  <si>
    <t xml:space="preserve">Composant</t>
  </si>
  <si>
    <t xml:space="preserve">🔌 Alimentation</t>
  </si>
  <si>
    <t xml:space="preserve">Connexion API (ERP, SIRH, comptabilité, GTA), dépôt Excel/CSV, formulaires, webhooks, SFTP</t>
  </si>
  <si>
    <t xml:space="preserve">🔜 Sept. 2026</t>
  </si>
  <si>
    <t xml:space="preserve">⚙️ Noyau de transformation</t>
  </si>
  <si>
    <t xml:space="preserve">5 familles : structurelles, nettoyage, enrichissement, consolidation, normalisation</t>
  </si>
  <si>
    <t xml:space="preserve">📚 Référentiels</t>
  </si>
  <si>
    <t xml:space="preserve">Tables de correspondance vivantes, éditables en ligne, reliées au journal pour correction</t>
  </si>
  <si>
    <t xml:space="preserve">📋 Journal &amp; règles</t>
  </si>
  <si>
    <t xml:space="preserve">Traçabilité complète, règles bloquantes/non bloquantes, valeurs par défaut</t>
  </si>
  <si>
    <t xml:space="preserve">⏰ Jobs &amp; planification</t>
  </si>
  <si>
    <t xml:space="preserve">5 modes (manuel, quotidien, hebdo, mensuel, cron), notifications, historique</t>
  </si>
  <si>
    <t xml:space="preserve">💾 Stratégies de chargement</t>
  </si>
  <si>
    <t xml:space="preserve">Replace, Insert, Upsert, Delta — avec clés de fusion et suppression logique</t>
  </si>
  <si>
    <t xml:space="preserve">📊 Espace de travail</t>
  </si>
  <si>
    <t xml:space="preserve">Constructeur de vues drag-and-drop, tableaux croisés, KPIs, graphiques, export</t>
  </si>
  <si>
    <t xml:space="preserve">📎 Add-in Excel natif</t>
  </si>
  <si>
    <t xml:space="preserve">💡 Positionnement — Plateforme qui centralise, transforme et sécurise les flux métier. Architecture ouverte pour outils légers (IA) en entrée/sortie. Cas d'usage emblématique : Excel rendu fiable.</t>
  </si>
  <si>
    <t xml:space="preserve">Gains quantifiés par profil métier cible (offre Avancé)</t>
  </si>
  <si>
    <t xml:space="preserve">Profil &amp; contexte</t>
  </si>
  <si>
    <t xml:space="preserve">Avant</t>
  </si>
  <si>
    <t xml:space="preserve">Après</t>
  </si>
  <si>
    <t xml:space="preserve">Bénéfice clé</t>
  </si>
  <si>
    <t xml:space="preserve">RRH (ETI 350 sal.) — SIRH + GTA</t>
  </si>
  <si>
    <t xml:space="preserve">2-3 jours</t>
  </si>
  <si>
    <t xml:space="preserve">&lt; 30 min</t>
  </si>
  <si>
    <t xml:space="preserve">Add-in Excel conserve formules ; croisement SIRH/GTA auto</t>
  </si>
  <si>
    <t xml:space="preserve">RAF (Groupe 3 entités multi-ERP)</t>
  </si>
  <si>
    <t xml:space="preserve">4-6 jours</t>
  </si>
  <si>
    <t xml:space="preserve">1 jour</t>
  </si>
  <si>
    <t xml:space="preserve">Élimination intercos &amp; règles PCG stables, tracées</t>
  </si>
  <si>
    <t xml:space="preserve">CDG (ETI services 180 sal.)</t>
  </si>
  <si>
    <t xml:space="preserve">70% temps collecte</t>
  </si>
  <si>
    <t xml:space="preserve">&lt; 15 min</t>
  </si>
  <si>
    <t xml:space="preserve">Référentiel analytique partagé Finance/RH/Expl.</t>
  </si>
  <si>
    <t xml:space="preserve">Resp. atelier (Indus 90 sal.)</t>
  </si>
  <si>
    <t xml:space="preserve">J+2 à J+7</t>
  </si>
  <si>
    <t xml:space="preserve">Temps réel</t>
  </si>
  <si>
    <t xml:space="preserve">Production × RH × Finance croisées automatiquement</t>
  </si>
  <si>
    <t xml:space="preserve">4. CHIFFRES CLÉS (PROJECTION 5 ANS)</t>
  </si>
  <si>
    <t xml:space="preserve">Indicateur</t>
  </si>
  <si>
    <t xml:space="preserve">Y1 (2026)</t>
  </si>
  <si>
    <t xml:space="preserve">Y2 (2027)</t>
  </si>
  <si>
    <t xml:space="preserve">Y3 (2028)</t>
  </si>
  <si>
    <t xml:space="preserve">Y4 (2029)</t>
  </si>
  <si>
    <t xml:space="preserve">Y5 (2030)</t>
  </si>
  <si>
    <t xml:space="preserve">Nombre de clients total</t>
  </si>
  <si>
    <t xml:space="preserve">Chiffre d'affaires annuel</t>
  </si>
  <si>
    <t xml:space="preserve">98K€</t>
  </si>
  <si>
    <t xml:space="preserve">196K€</t>
  </si>
  <si>
    <t xml:space="preserve">383K€</t>
  </si>
  <si>
    <t xml:space="preserve">599K€</t>
  </si>
  <si>
    <t xml:space="preserve">869K€</t>
  </si>
  <si>
    <t xml:space="preserve">Effectif (postes)</t>
  </si>
  <si>
    <t xml:space="preserve">EBITDA positif</t>
  </si>
  <si>
    <t xml:space="preserve">—</t>
  </si>
  <si>
    <t xml:space="preserve">✓</t>
  </si>
  <si>
    <t xml:space="preserve">5. FACTEURS CLÉS DE SUCCÈS</t>
  </si>
  <si>
    <t xml:space="preserve">✅</t>
  </si>
  <si>
    <t xml:space="preserve">Modèle SaaS avec revenus récurrents annuels assurant une forte prévisibilité du CA</t>
  </si>
  <si>
    <t xml:space="preserve">Offre segmentée en 3 gammes couvrant l'ensemble du marché français (TPE → Grands comptes)</t>
  </si>
  <si>
    <t xml:space="preserve">Marché de la data en forte croissance en France (+16-20%/an), logiciel 100% francophone</t>
  </si>
  <si>
    <t xml:space="preserve">Bootstrapping permettant de garder 100% du capital et l'agilité décisionnelle</t>
  </si>
  <si>
    <t xml:space="preserve">Positionnement unique : seul outil français accessible dès 20€/mois vs. solutions anglo-saxonnes complexes</t>
  </si>
  <si>
    <t xml:space="preserve">Architecture technique ouverte permettant de connecter des modules développés avec l’IA — accélération du développement et personnalisation sans refonte</t>
  </si>
  <si>
    <t xml:space="preserve">6. RISQUES PRINCIPAUX &amp; MITIGATIONS</t>
  </si>
  <si>
    <t xml:space="preserve">Risque</t>
  </si>
  <si>
    <t xml:space="preserve">Impact</t>
  </si>
  <si>
    <t xml:space="preserve">Probabilité</t>
  </si>
  <si>
    <t xml:space="preserve">Mitigation</t>
  </si>
  <si>
    <t xml:space="preserve">Concurrence des acteurs établis</t>
  </si>
  <si>
    <t xml:space="preserve">Élevé</t>
  </si>
  <si>
    <t xml:space="preserve">Moyen</t>
  </si>
  <si>
    <t xml:space="preserve">Différenciation par la simplicité et le prix d'entrée</t>
  </si>
  <si>
    <t xml:space="preserve">Trésorerie limitée (bootstrapping)</t>
  </si>
  <si>
    <t xml:space="preserve">Apport en nature du logiciel (108K€) portant le ratio apport/emprunt à 43% + focus cash-flow positif rapide via l'offre Base, frais maîtrisés</t>
  </si>
  <si>
    <t xml:space="preserve">Churn élevé sur l'offre Base</t>
  </si>
  <si>
    <t xml:space="preserve">Onboarding soigné, upsell vers Avancé, engagement annuel</t>
  </si>
  <si>
    <t xml:space="preserve">Difficulté de recrutement tech</t>
  </si>
  <si>
    <t xml:space="preserve">Télétravail, profils juniors formés en interne, freelances</t>
  </si>
  <si>
    <t xml:space="preserve">Cycle de vente long (Sur mesure)</t>
  </si>
  <si>
    <t xml:space="preserve">Démarrage par Base/Avancé, Sur mesure en Y2-Y3</t>
  </si>
  <si>
    <t xml:space="preserve">Facturation : Annuelle | Modèle : SaaS | Horizon : 5 ans | Financement : 250K€ emprunt + 108K€ apport en nature (ratio 43%)</t>
  </si>
  <si>
    <t xml:space="preserve">📘 Note méthodologique : Les coûts de développement logiciel sont activés en immobilisations incorporelles (art. 212-3 PCG) et amortis sur 3 ans, avec contrepartie en « Production immobilisée » au P&amp;L. Cette présentation assure la cohérence P&amp;L / Bilan / Trésorerie.</t>
  </si>
  <si>
    <t xml:space="preserve">ANALYSE DE MARCHÉ</t>
  </si>
  <si>
    <t xml:space="preserve">1. TAILLE DU MARCHÉ</t>
  </si>
  <si>
    <t xml:space="preserve">Segment</t>
  </si>
  <si>
    <t xml:space="preserve">Définition</t>
  </si>
  <si>
    <t xml:space="preserve">Valeur estimée</t>
  </si>
  <si>
    <t xml:space="preserve">Croissance annuelle</t>
  </si>
  <si>
    <t xml:space="preserve">TAM (Total Addressable Market)</t>
  </si>
  <si>
    <t xml:space="preserve">Marché français des outils de gestion, intégration et transformation de données</t>
  </si>
  <si>
    <t xml:space="preserve">~4,5 Mds€</t>
  </si>
  <si>
    <t xml:space="preserve">16% / an</t>
  </si>
  <si>
    <t xml:space="preserve">SAM (Serviceable Addressable Market)</t>
  </si>
  <si>
    <t xml:space="preserve">Marché français SaaS data management &amp; transformation (TPE/PME/ETI)</t>
  </si>
  <si>
    <t xml:space="preserve">~800 M€</t>
  </si>
  <si>
    <t xml:space="preserve">18% / an</t>
  </si>
  <si>
    <t xml:space="preserve">SOM (Serviceable Obtainable Market)</t>
  </si>
  <si>
    <t xml:space="preserve">Segment outils accessibles en français, TPE/PME/ETI, objectif à 3 ans</t>
  </si>
  <si>
    <t xml:space="preserve">~200 M€</t>
  </si>
  <si>
    <t xml:space="preserve">20% / an</t>
  </si>
  <si>
    <t xml:space="preserve">2. TENDANCES DU MARCHÉ</t>
  </si>
  <si>
    <t xml:space="preserve">📈</t>
  </si>
  <si>
    <t xml:space="preserve">Explosion de la donnée : volume de données mondial x2 tous les 2 ans, besoin croissant d'outils</t>
  </si>
  <si>
    <t xml:space="preserve">Adoption SaaS accélérée en France : les PME françaises migrent massivement vers le cloud (+25%/an)</t>
  </si>
  <si>
    <t xml:space="preserve">Réglementation (RGPD, Data Governance Act) : obligation de structurer et maîtriser ses données</t>
  </si>
  <si>
    <t xml:space="preserve">Démocratisation du no-code / low-code : demande pour des outils accessibles sans développeur</t>
  </si>
  <si>
    <t xml:space="preserve">IA et automatisation : intégration de l'IA générative dans les pipelines de données</t>
  </si>
  <si>
    <t xml:space="preserve">3. ANALYSE CONCURRENTIELLE</t>
  </si>
  <si>
    <t xml:space="preserve">Concurrent</t>
  </si>
  <si>
    <t xml:space="preserve">Positionnement</t>
  </si>
  <si>
    <t xml:space="preserve">Prix indicatif</t>
  </si>
  <si>
    <t xml:space="preserve">Forces</t>
  </si>
  <si>
    <t xml:space="preserve">Faiblesses</t>
  </si>
  <si>
    <t xml:space="preserve">Talend</t>
  </si>
  <si>
    <t xml:space="preserve">Intégration &amp; qualité des données (ETL/ELT)</t>
  </si>
  <si>
    <t xml:space="preserve">1 170€+/mois (forfait)</t>
  </si>
  <si>
    <t xml:space="preserve">Complet, open-source, réputation</t>
  </si>
  <si>
    <t xml:space="preserve">Complexe, cher, courbe d'apprentissage</t>
  </si>
  <si>
    <t xml:space="preserve">Informatica</t>
  </si>
  <si>
    <t xml:space="preserve">Data management entreprise</t>
  </si>
  <si>
    <t xml:space="preserve">Sur devis (&gt;2 000€/mois, forfait)</t>
  </si>
  <si>
    <t xml:space="preserve">Leader marché, très complet</t>
  </si>
  <si>
    <t xml:space="preserve">Très cher, orienté grands comptes</t>
  </si>
  <si>
    <t xml:space="preserve">Fivetran</t>
  </si>
  <si>
    <t xml:space="preserve">ELT cloud automatisé</t>
  </si>
  <si>
    <t xml:space="preserve">À partir de 1€/crédit (usage)</t>
  </si>
  <si>
    <t xml:space="preserve">Simple, nombreux connecteurs</t>
  </si>
  <si>
    <t xml:space="preserve">Coûts imprévisibles à l'échelle</t>
  </si>
  <si>
    <t xml:space="preserve">Dataiku</t>
  </si>
  <si>
    <t xml:space="preserve">Plateforme data science &amp; analytics</t>
  </si>
  <si>
    <t xml:space="preserve">Sur devis (&gt;1 500€/mois, forfait)</t>
  </si>
  <si>
    <t xml:space="preserve">IA intégrée, collaboratif</t>
  </si>
  <si>
    <t xml:space="preserve">Prix élevé, complexe pour PME</t>
  </si>
  <si>
    <t xml:space="preserve">Power BI / Excel</t>
  </si>
  <si>
    <t xml:space="preserve">BI et transformation légère (Power Query)</t>
  </si>
  <si>
    <t xml:space="preserve">8,40€/mois par utilisateur</t>
  </si>
  <si>
    <t xml:space="preserve">Très répandu, écosystème Microsoft</t>
  </si>
  <si>
    <t xml:space="preserve">Limité en transformation avancée</t>
  </si>
  <si>
    <t xml:space="preserve">Typeform</t>
  </si>
  <si>
    <t xml:space="preserve">Formulaires en ligne &amp; collecte de données</t>
  </si>
  <si>
    <t xml:space="preserve">25€/mois (forfait, par palier de réponses)</t>
  </si>
  <si>
    <t xml:space="preserve">UX excellente, forte notoriété, intégrations</t>
  </si>
  <si>
    <t xml:space="preserve">Uniquement formulaires, pas de transformation de données, en anglais</t>
  </si>
  <si>
    <t xml:space="preserve">Odoo</t>
  </si>
  <si>
    <t xml:space="preserve">ERP modulaire open-source (CRM, compta, RH, projet…)</t>
  </si>
  <si>
    <t xml:space="preserve">24,90€/mois par utilisateur</t>
  </si>
  <si>
    <t xml:space="preserve">Très modulaire, open-source, large communauté, prix attractif</t>
  </si>
  <si>
    <t xml:space="preserve">ERP généraliste, faible en transformation de données, complexité croissante</t>
  </si>
  <si>
    <t xml:space="preserve">Jedox</t>
  </si>
  <si>
    <t xml:space="preserve">Planification, budgétisation &amp; reporting (EPM/CPM)</t>
  </si>
  <si>
    <t xml:space="preserve">Sur devis (~1 000€+/mois)</t>
  </si>
  <si>
    <t xml:space="preserve">Interface Excel native, puissant en planification financière</t>
  </si>
  <si>
    <t xml:space="preserve">Cher, orienté grands comptes, complexe à déployer pour PME</t>
  </si>
  <si>
    <t xml:space="preserve">MyReport (Report One)</t>
  </si>
  <si>
    <t xml:space="preserve">Reporting, tableaux de bord &amp; ETL pour PME/ETI françaises</t>
  </si>
  <si>
    <t xml:space="preserve">À partir de 50€/mois par utilisateur</t>
  </si>
  <si>
    <t xml:space="preserve">100% français, ETL intégré, connecteurs ERP/compta, bien implanté en PME</t>
  </si>
  <si>
    <t xml:space="preserve">Interface vieillissante, peu de modules métier au-delà du reporting, écosystème fermé</t>
  </si>
  <si>
    <t xml:space="preserve">Pigment</t>
  </si>
  <si>
    <t xml:space="preserve">Planification financière &amp; opérationnelle (FP&amp;A) cloud, nouvelle génération</t>
  </si>
  <si>
    <t xml:space="preserve">Sur devis (&gt;1 000€/mois, forfait)</t>
  </si>
  <si>
    <t xml:space="preserve">UX moderne, collaboration temps réel, forte levée de fonds, croissance rapide</t>
  </si>
  <si>
    <t xml:space="preserve">Très cher, orienté grands comptes &amp; scale-ups, pas d'ETL ni de modules métier (formulaires, fiches)</t>
  </si>
  <si>
    <t xml:space="preserve">🎯 Avantage concurrentiel d'Heriade</t>
  </si>
  <si>
    <t xml:space="preserve">→</t>
  </si>
  <si>
    <t xml:space="preserve">Plateforme de données qui centralise, transforme et sécurise les flux métier — socle ouvert (2FA, multi-tenant, traçabilité) permettant de greffer rapidement des outils légers IA en entrée/sortie sans sacrifier la gouvernance</t>
  </si>
  <si>
    <t xml:space="preserve">Cible prioritaire CDG/RAF de PME/ETI : Excel reste le point de contact emblématique, gains concrets documentés (2-3j→30min en RH, 4-6j→1j en consolidation, 70%→15min en CDG)</t>
  </si>
  <si>
    <t xml:space="preserve">Plateforme complète dès le lancement Avancé (Q3 2026) — noyau, référentiels, journal, jobs, espace de travail, add-in Excel : prix 2-6x moins cher que MyReport/Jedox/Pigment</t>
  </si>
  <si>
    <t xml:space="preserve">Architecture ouverte compatible IA : accélération du développement de modules sectoriels, sans refonte technique — capacité d'innovation rapide à moindre coût vs concurrents</t>
  </si>
  <si>
    <t xml:space="preserve">4. SEGMENTATION CLIENTS</t>
  </si>
  <si>
    <t xml:space="preserve">Taille entreprise</t>
  </si>
  <si>
    <t xml:space="preserve">Offre ciblée</t>
  </si>
  <si>
    <t xml:space="preserve">Besoin principal</t>
  </si>
  <si>
    <t xml:space="preserve">Canal d'acquisition</t>
  </si>
  <si>
    <t xml:space="preserve">Freelances &amp; TPE</t>
  </si>
  <si>
    <t xml:space="preserve">1-9 salariés</t>
  </si>
  <si>
    <t xml:space="preserve">Collecte de données simples (formulaires, fiches, to-do) — porte d'entrée dans l'écosystème</t>
  </si>
  <si>
    <t xml:space="preserve">SEO, marketplace, bouche-à-oreille</t>
  </si>
  <si>
    <t xml:space="preserve">PME</t>
  </si>
  <si>
    <t xml:space="preserve">50-500 salariés</t>
  </si>
  <si>
    <t xml:space="preserve">Fonction CDG/RAF structurée — reporting analytique, consolidation multi-entités, croisement Finance/RH/Expl.</t>
  </si>
  <si>
    <t xml:space="preserve">Partenariats cabinets comptables, content marketing CDG/DAF, salons métier</t>
  </si>
  <si>
    <t xml:space="preserve">ETI &amp; Grands comptes</t>
  </si>
  <si>
    <t xml:space="preserve">250+ salariés, multi-entités/sites</t>
  </si>
  <si>
    <t xml:space="preserve">Consolidation groupe complexe, gouvernance données, intégration SI, conformité</t>
  </si>
  <si>
    <t xml:space="preserve">Vente directe, appels d'offres, salons</t>
  </si>
  <si>
    <t xml:space="preserve">5. BARRIÈRES À L'ENTRÉE &amp; MOAT</t>
  </si>
  <si>
    <t xml:space="preserve">🛡️</t>
  </si>
  <si>
    <t xml:space="preserve">Faibles barrières à l'entrée : marché fragmenté avec de la place pour des acteurs de niche</t>
  </si>
  <si>
    <t xml:space="preserve">MOAT à construire : effet réseau (templates partagés), coût de switching élevé</t>
  </si>
  <si>
    <t xml:space="preserve">Différenciation : UX simplifiée + prix agressif = barrière par le volume utilisateurs</t>
  </si>
  <si>
    <t xml:space="preserve">Triple certification prévue Y4 (ISO 27001, SOC 2 Type II, HDS) : crédibilité auprès des ETI/grands comptes et secteur santé, barrière de confiance vs. concurrents non certifiés</t>
  </si>
  <si>
    <t xml:space="preserve">ANALYSE SWOT — HERIADE</t>
  </si>
  <si>
    <t xml:space="preserve">FORCES (Strengths)</t>
  </si>
  <si>
    <t xml:space="preserve">FAIBLESSES (Weaknesses)</t>
  </si>
  <si>
    <t xml:space="preserve">✅ Produit</t>
  </si>
  <si>
    <t xml:space="preserve">3 modules en production (Formulaires, Fiches, To Do List) + console d'administration (2FA, gestion multi-tenant utilisateurs/établissements/services) — capacité d'exécution prouvée</t>
  </si>
  <si>
    <t xml:space="preserve">⚠️ Taille</t>
  </si>
  <si>
    <t xml:space="preserve">Équipe réduite (4 pers.) — capacité limitée à mener produit + commercial + support simultanément</t>
  </si>
  <si>
    <t xml:space="preserve">✅ Prix</t>
  </si>
  <si>
    <t xml:space="preserve">Avancé dès 50€/mois — 2 à 6x moins cher que les concurrents directs (MyReport, Jedox, Pigment) ; Base dès 20€/mois pour la porte d'entrée</t>
  </si>
  <si>
    <t xml:space="preserve">⚠️ Notoriété</t>
  </si>
  <si>
    <t xml:space="preserve">Marque inconnue, pas de références grands comptes — cycle de vente long à prévoir</t>
  </si>
  <si>
    <t xml:space="preserve">✅ Architecture</t>
  </si>
  <si>
    <t xml:space="preserve">Plateforme qui centralise, transforme et sécurise les flux métier — socle ouvert (2FA, multi-tenant, traçabilité) permettant de greffer rapidement des outils légers IA en entrée/sortie sans sacrifier la gouvernance</t>
  </si>
  <si>
    <t xml:space="preserve">⚠️ Financement</t>
  </si>
  <si>
    <t xml:space="preserve">Bootstrapping = ressources limitées pour le marketing et l'accélération commerciale</t>
  </si>
  <si>
    <t xml:space="preserve">✅ Positionnement</t>
  </si>
  <si>
    <t xml:space="preserve">100% français — double proposition : plateforme-socle pour outils légers IA + add-in Excel pour continuité d'usage (cible CDG/RAF de PME/ETI)</t>
  </si>
  <si>
    <t xml:space="preserve">⚠️ Trésorerie</t>
  </si>
  <si>
    <t xml:space="preserve">Creux de trésorerie à 16K€ en Y3 — marge de manœuvre très fine, sensible aux aléas</t>
  </si>
  <si>
    <t xml:space="preserve">✅ Équipe</t>
  </si>
  <si>
    <t xml:space="preserve">Duo CEO/CTO complémentaire (gestion 20+ ans / tech 11+ ans), 2 ans de sweat equity</t>
  </si>
  <si>
    <t xml:space="preserve">⚠️ Dépendance</t>
  </si>
  <si>
    <t xml:space="preserve">CA Services représente 91% du CA en Y1 — transition vers le SaaS reste à prouver</t>
  </si>
  <si>
    <t xml:space="preserve">✅ Modèle</t>
  </si>
  <si>
    <t xml:space="preserve">SaaS récurrent (facturation annuelle) — forte prévisibilité du CA, LTV/CAC &gt;11x sur toutes les gammes</t>
  </si>
  <si>
    <t xml:space="preserve">⚠️ CP négatifs</t>
  </si>
  <si>
    <t xml:space="preserve">Capitaux propres négatifs Y1 à Y3 — signal délicat pour certains partenaires / appels d'offres</t>
  </si>
  <si>
    <t xml:space="preserve">✅ Engagement</t>
  </si>
  <si>
    <t xml:space="preserve">Apport en nature 108K€ (ratio 43%) + bootstrapping = conviction démontrée, 100% du capital conservé</t>
  </si>
  <si>
    <t xml:space="preserve">OPPORTUNITÉS (Opportunities)</t>
  </si>
  <si>
    <t xml:space="preserve">MENACES (Threats)</t>
  </si>
  <si>
    <t xml:space="preserve">📈 Marché data</t>
  </si>
  <si>
    <t xml:space="preserve">Croissance +16-20%/an du marché français des outils de gestion de données — vent porteur</t>
  </si>
  <si>
    <t xml:space="preserve">🚨 Concurrence</t>
  </si>
  <si>
    <t xml:space="preserve">Acteurs établis (Talend, Informatica, Dataiku) pourraient lancer des offres PME agressives</t>
  </si>
  <si>
    <t xml:space="preserve">📈 Réglementation</t>
  </si>
  <si>
    <t xml:space="preserve">RGPD + Data Governance Act = obligation croissante de structurer ses données — demande naturelle</t>
  </si>
  <si>
    <t xml:space="preserve">🚨 GAFAM</t>
  </si>
  <si>
    <t xml:space="preserve">Microsoft (Power Platform) et Google étendent leurs offres data — risque d'écrasement par l'écosystème</t>
  </si>
  <si>
    <t xml:space="preserve">📈 Souveraineté</t>
  </si>
  <si>
    <t xml:space="preserve">Tendance à la souveraineté numérique en France/Europe — favorise les solutions 100% françaises</t>
  </si>
  <si>
    <t xml:space="preserve">🚨 Open-source</t>
  </si>
  <si>
    <t xml:space="preserve">Outils open-source (n8n, Airbyte, Metabase) offrent des alternatives gratuites — pression sur le pricing</t>
  </si>
  <si>
    <t xml:space="preserve">📈 IA générative</t>
  </si>
  <si>
    <t xml:space="preserve">L'IA permet de développer des modules plus vite et à moindre coût — avantage compétitif via l'architecture ouverte</t>
  </si>
  <si>
    <t xml:space="preserve">🚨 Recrutement</t>
  </si>
  <si>
    <t xml:space="preserve">Pénurie de développeurs en France — difficulté et coût du recrutement tech</t>
  </si>
  <si>
    <t xml:space="preserve">📈 No-code</t>
  </si>
  <si>
    <t xml:space="preserve">Démocratisation du no-code/low-code — les PME cherchent des outils accessibles sans développeur</t>
  </si>
  <si>
    <t xml:space="preserve">🚨 Churn</t>
  </si>
  <si>
    <t xml:space="preserve">Offre Base à faible engagement (20€/mois) = risque de churn élevé si l'onboarding ne fidélise pas</t>
  </si>
  <si>
    <t xml:space="preserve">📈 Upsell</t>
  </si>
  <si>
    <t xml:space="preserve">Modèle Base → Avancé → Sur mesure : chaque client est un potentiel d'expansion (taux conversion 15%/an)</t>
  </si>
  <si>
    <t xml:space="preserve">🚨 Cycle long</t>
  </si>
  <si>
    <t xml:space="preserve">Vente Sur mesure aux ETI/grands comptes = cycles de 6-12 mois, trésorerie mobilisée avant encaissement</t>
  </si>
  <si>
    <t xml:space="preserve">PLAN OPÉRATIONNEL — HERIADE</t>
  </si>
  <si>
    <t xml:space="preserve">1. ROADMAP PRODUIT</t>
  </si>
  <si>
    <t xml:space="preserve">Jalon</t>
  </si>
  <si>
    <t xml:space="preserve">Période</t>
  </si>
  <si>
    <t xml:space="preserve">Livrable</t>
  </si>
  <si>
    <t xml:space="preserve">Impact commercial</t>
  </si>
  <si>
    <t xml:space="preserve">Module Formulaires</t>
  </si>
  <si>
    <t xml:space="preserve">Dév. 2024 / Prod. juin 2025</t>
  </si>
  <si>
    <t xml:space="preserve">Collecte de données via formulaires</t>
  </si>
  <si>
    <t xml:space="preserve">Offre Base — premiers clients</t>
  </si>
  <si>
    <t xml:space="preserve">Module Fiches</t>
  </si>
  <si>
    <t xml:space="preserve">Dév. 2024-2025 / Prod. 2025</t>
  </si>
  <si>
    <t xml:space="preserve">Gestion de fiches structurées</t>
  </si>
  <si>
    <t xml:space="preserve">Offre Base — 2ème module</t>
  </si>
  <si>
    <t xml:space="preserve">Module To Do List</t>
  </si>
  <si>
    <t xml:space="preserve">Dév. 2025 / Prod. 2025</t>
  </si>
  <si>
    <t xml:space="preserve">Offre Base — 3ème module</t>
  </si>
  <si>
    <t xml:space="preserve">Console d'administration</t>
  </si>
  <si>
    <t xml:space="preserve">Gestion utilisateurs/établissements/services/modules + double authentification (2FA)</t>
  </si>
  <si>
    <t xml:space="preserve">Socle technique commun Base + Avancé</t>
  </si>
  <si>
    <t xml:space="preserve">Noyau central (transformation)</t>
  </si>
  <si>
    <t xml:space="preserve">Juin-Sept 2026</t>
  </si>
  <si>
    <t xml:space="preserve">Plateforme complète : noyau (5 familles transfo), référentiels vivants, journal + règles, jobs planifiés, 4 stratégies de chargement, add-in Excel, espace de travail</t>
  </si>
  <si>
    <t xml:space="preserve">🚧 Maquettage</t>
  </si>
  <si>
    <t xml:space="preserve">Offre Avancé &amp; Sur mesure</t>
  </si>
  <si>
    <t xml:space="preserve">Add-in Excel</t>
  </si>
  <si>
    <t xml:space="preserve">Q3 2026 (avec Avancé)</t>
  </si>
  <si>
    <t xml:space="preserve">Intégration native Excel ↔ Heriade (livrée avec le lancement Avancé)</t>
  </si>
  <si>
    <t xml:space="preserve">🔜 Planifié</t>
  </si>
  <si>
    <t xml:space="preserve">Différenciation, adoption PME</t>
  </si>
  <si>
    <t xml:space="preserve">Espace de travail (tableaux de bord natifs)</t>
  </si>
  <si>
    <t xml:space="preserve">Constructeur de vues drag-and-drop, KPIs, graphiques, export Excel/CSV</t>
  </si>
  <si>
    <t xml:space="preserve">Inclus dans Avancé — pas d'upsell séparé</t>
  </si>
  <si>
    <t xml:space="preserve">CRM</t>
  </si>
  <si>
    <t xml:space="preserve">S2 2027 - 2028</t>
  </si>
  <si>
    <t xml:space="preserve">Gestion relation client</t>
  </si>
  <si>
    <t xml:space="preserve">Nouveau segment</t>
  </si>
  <si>
    <t xml:space="preserve">Gestion de projet / Timesheet</t>
  </si>
  <si>
    <t xml:space="preserve">2028 - 2029</t>
  </si>
  <si>
    <t xml:space="preserve">Pilotage projets + suivi temps</t>
  </si>
  <si>
    <t xml:space="preserve">Marché ESN/cabinets</t>
  </si>
  <si>
    <t xml:space="preserve">Internationalisation</t>
  </si>
  <si>
    <t xml:space="preserve">2029 - 2030</t>
  </si>
  <si>
    <t xml:space="preserve">Multilingue (EN, ES, DE)</t>
  </si>
  <si>
    <t xml:space="preserve">🔜 Horizon 3-5 ans</t>
  </si>
  <si>
    <t xml:space="preserve">Marché européen</t>
  </si>
  <si>
    <t xml:space="preserve">2. PLAN DE RECRUTEMENT</t>
  </si>
  <si>
    <t xml:space="preserve">Poste</t>
  </si>
  <si>
    <t xml:space="preserve">Profil</t>
  </si>
  <si>
    <t xml:space="preserve">Effectif cumulé</t>
  </si>
  <si>
    <t xml:space="preserve">Actuel (2025)</t>
  </si>
  <si>
    <t xml:space="preserve">Équipe fondatrice</t>
  </si>
  <si>
    <t xml:space="preserve">2 dev CDI + 1 CP 50% + 1 freelance</t>
  </si>
  <si>
    <t xml:space="preserve">Développement produit, 1ers clients</t>
  </si>
  <si>
    <t xml:space="preserve">4 pers.</t>
  </si>
  <si>
    <t xml:space="preserve">Développeur full-stack</t>
  </si>
  <si>
    <t xml:space="preserve">CDI, 2-3 ans exp.</t>
  </si>
  <si>
    <t xml:space="preserve">Noyau central, connecteurs</t>
  </si>
  <si>
    <t xml:space="preserve">5 pers.</t>
  </si>
  <si>
    <t xml:space="preserve">Développeur + Commercial</t>
  </si>
  <si>
    <t xml:space="preserve">CDI, profils confirmés</t>
  </si>
  <si>
    <t xml:space="preserve">Modules + acquisition PME/ETI</t>
  </si>
  <si>
    <t xml:space="preserve">7 pers.</t>
  </si>
  <si>
    <t xml:space="preserve">Développeur</t>
  </si>
  <si>
    <t xml:space="preserve">CDI, junior-confirmé</t>
  </si>
  <si>
    <t xml:space="preserve">Scalabilité, nouveaux modules</t>
  </si>
  <si>
    <t xml:space="preserve">8 pers.</t>
  </si>
  <si>
    <t xml:space="preserve">3. STRATÉGIE GO-TO-MARKET</t>
  </si>
  <si>
    <t xml:space="preserve">Phase</t>
  </si>
  <si>
    <t xml:space="preserve">Objectif</t>
  </si>
  <si>
    <t xml:space="preserve">Canaux</t>
  </si>
  <si>
    <t xml:space="preserve">KPI cible</t>
  </si>
  <si>
    <t xml:space="preserve">🌱 Amorçage</t>
  </si>
  <si>
    <t xml:space="preserve">Valider PMF, 1ers clients Base</t>
  </si>
  <si>
    <t xml:space="preserve">SEO, LinkedIn, réseau, bouche-à-oreille</t>
  </si>
  <si>
    <t xml:space="preserve">57 clients, 98K€ CA (fin Y1)</t>
  </si>
  <si>
    <t xml:space="preserve">🚀 Accélération</t>
  </si>
  <si>
    <t xml:space="preserve">Y2-Y3 (2027-28)</t>
  </si>
  <si>
    <t xml:space="preserve">Croissance Base + Avancé</t>
  </si>
  <si>
    <t xml:space="preserve">Content, démos, salons, partenaires</t>
  </si>
  <si>
    <t xml:space="preserve">368 clients, 383K€ CA (fin Y3)</t>
  </si>
  <si>
    <t xml:space="preserve">🌟 Expansion</t>
  </si>
  <si>
    <t xml:space="preserve">Y4-Y5 (2029-30)</t>
  </si>
  <si>
    <t xml:space="preserve">Scale Avancé + Sur mesure</t>
  </si>
  <si>
    <t xml:space="preserve">Commercial dédié, appels d'offres</t>
  </si>
  <si>
    <t xml:space="preserve">735 clients, 869K€ CA (fin Y5)</t>
  </si>
  <si>
    <t xml:space="preserve">4. ACQUISITION PAR GAMME (CAC / LTV)</t>
  </si>
  <si>
    <t xml:space="preserve">Stratégie acquisition</t>
  </si>
  <si>
    <t xml:space="preserve">CAC estimé</t>
  </si>
  <si>
    <t xml:space="preserve">LTV estimée</t>
  </si>
  <si>
    <t xml:space="preserve">LTV/CAC</t>
  </si>
  <si>
    <t xml:space="preserve">SEO, marketplace, self-service</t>
  </si>
  <si>
    <t xml:space="preserve">~80 €</t>
  </si>
  <si>
    <t xml:space="preserve">~900 €</t>
  </si>
  <si>
    <t xml:space="preserve">11x</t>
  </si>
  <si>
    <t xml:space="preserve">Démos, content, upsell Base</t>
  </si>
  <si>
    <t xml:space="preserve">~800 €</t>
  </si>
  <si>
    <t xml:space="preserve">~7 875 €</t>
  </si>
  <si>
    <t xml:space="preserve">10x</t>
  </si>
  <si>
    <t xml:space="preserve">Vente directe, appels d'offres</t>
  </si>
  <si>
    <t xml:space="preserve">~5 000 €</t>
  </si>
  <si>
    <t xml:space="preserve">~31 500 €</t>
  </si>
  <si>
    <t xml:space="preserve">6x</t>
  </si>
  <si>
    <t xml:space="preserve">5. PLAN D'ACTION COMMERCIAL DÉTAILLÉ</t>
  </si>
  <si>
    <t xml:space="preserve">Funnel de conversion</t>
  </si>
  <si>
    <t xml:space="preserve">Étape</t>
  </si>
  <si>
    <t xml:space="preserve">Canal</t>
  </si>
  <si>
    <t xml:space="preserve">Taux conversion</t>
  </si>
  <si>
    <t xml:space="preserve">Délai moyen</t>
  </si>
  <si>
    <t xml:space="preserve">Volume Y1 estimé</t>
  </si>
  <si>
    <t xml:space="preserve">Visiteurs site web</t>
  </si>
  <si>
    <t xml:space="preserve">SEO, LinkedIn, salons</t>
  </si>
  <si>
    <t xml:space="preserve">~5 000/mois</t>
  </si>
  <si>
    <t xml:space="preserve">Inscription / Essai gratuit</t>
  </si>
  <si>
    <t xml:space="preserve">Landing page, démo</t>
  </si>
  <si>
    <t xml:space="preserve">3-5%</t>
  </si>
  <si>
    <t xml:space="preserve">Immédiat</t>
  </si>
  <si>
    <t xml:space="preserve">~200/mois</t>
  </si>
  <si>
    <t xml:space="preserve">Client Base (payant)</t>
  </si>
  <si>
    <t xml:space="preserve">Self-service, onboarding</t>
  </si>
  <si>
    <t xml:space="preserve">20-25%</t>
  </si>
  <si>
    <t xml:space="preserve">&lt; 7 jours</t>
  </si>
  <si>
    <t xml:space="preserve">~50/an</t>
  </si>
  <si>
    <t xml:space="preserve">Upgrade Avancé</t>
  </si>
  <si>
    <t xml:space="preserve">Upsell in-app, CS</t>
  </si>
  <si>
    <t xml:space="preserve">3-6 mois</t>
  </si>
  <si>
    <t xml:space="preserve">~3/an (Y1)</t>
  </si>
  <si>
    <t xml:space="preserve">Client Sur mesure</t>
  </si>
  <si>
    <t xml:space="preserve">Vente directe, RFP</t>
  </si>
  <si>
    <t xml:space="preserve">10-15%</t>
  </si>
  <si>
    <t xml:space="preserve">6-12 mois</t>
  </si>
  <si>
    <t xml:space="preserve">0 (Y1)</t>
  </si>
  <si>
    <t xml:space="preserve">Budget marketing par canal</t>
  </si>
  <si>
    <t xml:space="preserve">SEO / Content marketing</t>
  </si>
  <si>
    <t xml:space="preserve">2 000 €</t>
  </si>
  <si>
    <t xml:space="preserve">5 000 €</t>
  </si>
  <si>
    <t xml:space="preserve">10 000 €</t>
  </si>
  <si>
    <t xml:space="preserve">Trafic organique, articles de blog, cas d'usage</t>
  </si>
  <si>
    <t xml:space="preserve">LinkedIn Ads / Google Ads</t>
  </si>
  <si>
    <t xml:space="preserve">1 500 €</t>
  </si>
  <si>
    <t xml:space="preserve">4 000 €</t>
  </si>
  <si>
    <t xml:space="preserve">8 000 €</t>
  </si>
  <si>
    <t xml:space="preserve">Acquisition ciblée CDG, DAF, DSI PME</t>
  </si>
  <si>
    <t xml:space="preserve">Salons / événements</t>
  </si>
  <si>
    <t xml:space="preserve">3 000 €</t>
  </si>
  <si>
    <t xml:space="preserve">6 000 €</t>
  </si>
  <si>
    <t xml:space="preserve">Big Data Paris, SaaS Connection, salons régionaux</t>
  </si>
  <si>
    <t xml:space="preserve">Partenariats (cabinets, intégrateurs)</t>
  </si>
  <si>
    <t xml:space="preserve">500 €</t>
  </si>
  <si>
    <t xml:space="preserve">Cabinets comptables, ESN, réseau prescripteurs</t>
  </si>
  <si>
    <t xml:space="preserve">Outils &amp; automation</t>
  </si>
  <si>
    <t xml:space="preserve">1 000 €</t>
  </si>
  <si>
    <t xml:space="preserve">CRM, email, analytics, onboarding</t>
  </si>
  <si>
    <t xml:space="preserve">TOTAL</t>
  </si>
  <si>
    <t xml:space="preserve">15 000 €</t>
  </si>
  <si>
    <t xml:space="preserve">30 000 €</t>
  </si>
  <si>
    <t xml:space="preserve">Cohérent avec le P&amp;L</t>
  </si>
  <si>
    <t xml:space="preserve">Partenariats stratégiques identifiés</t>
  </si>
  <si>
    <t xml:space="preserve">Type</t>
  </si>
  <si>
    <t xml:space="preserve">Cibles</t>
  </si>
  <si>
    <t xml:space="preserve">Modèle</t>
  </si>
  <si>
    <t xml:space="preserve">Cabinets comptables / EC</t>
  </si>
  <si>
    <t xml:space="preserve">Cabinets régionaux Auvergne puis national</t>
  </si>
  <si>
    <t xml:space="preserve">Prescription + commission 10-15%</t>
  </si>
  <si>
    <t xml:space="preserve">💬 En discussion</t>
  </si>
  <si>
    <t xml:space="preserve">ESN / Intégrateurs</t>
  </si>
  <si>
    <t xml:space="preserve">ESN régionales spécialisées data/ERP</t>
  </si>
  <si>
    <t xml:space="preserve">Revente / intégration + marge</t>
  </si>
  <si>
    <t xml:space="preserve">📅 Y2-Y3</t>
  </si>
  <si>
    <t xml:space="preserve">Partenaires technologiques</t>
  </si>
  <si>
    <t xml:space="preserve">Éditeurs ERP/compta (connecteurs natifs)</t>
  </si>
  <si>
    <t xml:space="preserve">Co-marketing, marketplace</t>
  </si>
  <si>
    <t xml:space="preserve">📅 Y2</t>
  </si>
  <si>
    <t xml:space="preserve">6. CALENDRIER DÉTAILLÉ Y1 (2026)</t>
  </si>
  <si>
    <t xml:space="preserve">Jalons Produit</t>
  </si>
  <si>
    <t xml:space="preserve">Jalons Commercial</t>
  </si>
  <si>
    <t xml:space="preserve">T1 (Jan-Mars)</t>
  </si>
  <si>
    <t xml:space="preserve">Maquettage noyau central, architecture connecteurs</t>
  </si>
  <si>
    <t xml:space="preserve">Acquisition Base via SEO/LinkedIn, 1ers contenus blog</t>
  </si>
  <si>
    <t xml:space="preserve">~12 clients Base, site web lancé</t>
  </si>
  <si>
    <t xml:space="preserve">T2 (Avr-Juin)</t>
  </si>
  <si>
    <t xml:space="preserve">Dév. noyau central (sprint 1), beta privée connecteurs</t>
  </si>
  <si>
    <t xml:space="preserve">1er salon (Big Data Paris ?), partenariats cabinets</t>
  </si>
  <si>
    <t xml:space="preserve">~25 clients Base, 2-3 prospects Avancé</t>
  </si>
  <si>
    <t xml:space="preserve">T3 (Juil-Sept)</t>
  </si>
  <si>
    <t xml:space="preserve">Lancement noyau central (sept.), tests intégration</t>
  </si>
  <si>
    <t xml:space="preserve">Lancement offre Avancé, démos ciblées PME</t>
  </si>
  <si>
    <t xml:space="preserve">~40 clients Base, 2 clients Avancé</t>
  </si>
  <si>
    <t xml:space="preserve">T4 (Oct-Déc)</t>
  </si>
  <si>
    <t xml:space="preserve">Add-in Excel (dév.), améliorations noyau</t>
  </si>
  <si>
    <t xml:space="preserve">Accélération Avancé, 1ers retours clients</t>
  </si>
  <si>
    <t xml:space="preserve">57 clients total, 4 Avancé, 98K€ CA</t>
  </si>
  <si>
    <t xml:space="preserve">🎯 Objectif Y1 : 57 clients (53 Base + 4 Avancé), 98K€ CA total dont 8K€ SaaS + 90K€ Services. Validation du product-market fit.</t>
  </si>
  <si>
    <t xml:space="preserve">7. CIBLES MÉTIER — PERSONAS PRIORITAIRES</t>
  </si>
  <si>
    <t xml:space="preserve">Quatre profils types dans des organisations de 50 à 500 salariés avec fonction CDG ou RAF structurée. Ces personas guident la proposition de valeur de l'offre Avancé et le plan d'action commercial.</t>
  </si>
  <si>
    <t xml:space="preserve">Persona</t>
  </si>
  <si>
    <t xml:space="preserve">Contexte type</t>
  </si>
  <si>
    <t xml:space="preserve">Douleur principale</t>
  </si>
  <si>
    <t xml:space="preserve">Gain clé avec Heriade</t>
  </si>
  <si>
    <t xml:space="preserve">🧑 RRH
(Sophie)</t>
  </si>
  <si>
    <t xml:space="preserve">ETI 100-500 sal., multi-sites. SIRH (Silae/Sage) + outil GTA + fichier Excel maître</t>
  </si>
  <si>
    <t xml:space="preserve">2-3 jours/mois de retraitement manuel ; risques d'erreurs de RECHERCHEV ; non-reproductible en son absence</t>
  </si>
  <si>
    <t xml:space="preserve">Sources connectées automatiquement, croisement SIRH/GTA, add-in Excel conserve formules et graphiques — 2-3 j → &lt; 30 min</t>
  </si>
  <si>
    <t xml:space="preserve">🧑 RAF
(Marc)</t>
  </si>
  <si>
    <t xml:space="preserve">Groupe ETI 2-5 entités juridiques. ERP différents (Sage, Cegid, SAP). Plans de comptes hétérogènes.</t>
  </si>
  <si>
    <t xml:space="preserve">4-6 jours de clôture consolidée. Retraitements manuels intercos. Fragilité organisationnelle : processus dans sa tête.</t>
  </si>
  <si>
    <t xml:space="preserve">Règles d'élimination intercos configurées une fois, consolidation automatique, traçabilité complète — 4-6 j → 1 j</t>
  </si>
  <si>
    <t xml:space="preserve">🧑 CDG
(Émilie)</t>
  </si>
  <si>
    <t xml:space="preserve">PME/ETI services 100-300 sal. Croisement Finance + RH + Exploitation pour reporting analytique.</t>
  </si>
  <si>
    <t xml:space="preserve">70% du temps en collecte/assemblage, 30% en analyse. Référentiels analytiques désynchronisés entre sources.</t>
  </si>
  <si>
    <t xml:space="preserve">Référentiel analytique centralisé partagé Finance/RH/Expl., vue analytique unifiée, temps redonné à l'analyse</t>
  </si>
  <si>
    <t xml:space="preserve">🧑 Resp. atelier / production
(Karim)</t>
  </si>
  <si>
    <t xml:space="preserve">PME industrielle 50-200 sal. Données production manuelles ou MES. Accès RH/Finance difficile.</t>
  </si>
  <si>
    <t xml:space="preserve">Pilotage en retard de 2-7 jours. Dépend d'autres services pour accéder aux données croisées.</t>
  </si>
  <si>
    <t xml:space="preserve">Données production × RH × Finance croisées automatiquement, autonomie totale, pilotage temps réel</t>
  </si>
  <si>
    <t xml:space="preserve">ÉQUIPE &amp; GOUVERNANCE — HERIADE</t>
  </si>
  <si>
    <t xml:space="preserve">1. STRUCTURE JURIDIQUE</t>
  </si>
  <si>
    <t xml:space="preserve">Élément</t>
  </si>
  <si>
    <t xml:space="preserve">Détail</t>
  </si>
  <si>
    <t xml:space="preserve">Forme juridique</t>
  </si>
  <si>
    <t xml:space="preserve">SAS (Société par Actions Simplifiée)</t>
  </si>
  <si>
    <t xml:space="preserve">Capital social</t>
  </si>
  <si>
    <t xml:space="preserve">100 €</t>
  </si>
  <si>
    <t xml:space="preserve">Siège social</t>
  </si>
  <si>
    <t xml:space="preserve">26 Le coin 63590 CUNLHAT</t>
  </si>
  <si>
    <t xml:space="preserve">SIREN / SIRET</t>
  </si>
  <si>
    <t xml:space="preserve">983003435/98300343500010</t>
  </si>
  <si>
    <t xml:space="preserve">Date de création</t>
  </si>
  <si>
    <t xml:space="preserve">24 janvier 2024</t>
  </si>
  <si>
    <t xml:space="preserve">Régime fiscal</t>
  </si>
  <si>
    <t xml:space="preserve">IS (Impôt sur les Sociétés)</t>
  </si>
  <si>
    <t xml:space="preserve">Régime TVA</t>
  </si>
  <si>
    <t xml:space="preserve">TVA sur les débits (régime réel)</t>
  </si>
  <si>
    <t xml:space="preserve">2. ACTIONNARIAT</t>
  </si>
  <si>
    <t xml:space="preserve">Associé</t>
  </si>
  <si>
    <t xml:space="preserve">Structure</t>
  </si>
  <si>
    <t xml:space="preserve">% capital</t>
  </si>
  <si>
    <t xml:space="preserve">Rôle dans Heriade</t>
  </si>
  <si>
    <t xml:space="preserve">François Rey</t>
  </si>
  <si>
    <t xml:space="preserve">Personne physique (nom propre)</t>
  </si>
  <si>
    <t xml:space="preserve">Président — Direction générale, stratégie, gestion</t>
  </si>
  <si>
    <t xml:space="preserve">Associé majoritaire</t>
  </si>
  <si>
    <t xml:space="preserve">Pierre Espieux</t>
  </si>
  <si>
    <t xml:space="preserve">Directeur technique — Architecture, développement</t>
  </si>
  <si>
    <t xml:space="preserve">Associé minoritaire</t>
  </si>
  <si>
    <t xml:space="preserve">💡 Détention directe en nom propre. Chaque associé exerce par ailleurs une activité de conseil via sa société (Lamare Conseil / Kalixys).</t>
  </si>
  <si>
    <t xml:space="preserve">3. PROFIL DES DIRIGEANTS</t>
  </si>
  <si>
    <t xml:space="preserve">FRANÇOIS REY — Président (90%)</t>
  </si>
  <si>
    <t xml:space="preserve">Structure personnelle</t>
  </si>
  <si>
    <t xml:space="preserve">Lamare Conseil (gérant)</t>
  </si>
  <si>
    <t xml:space="preserve">Direction, pilotage de la performance &amp; digitalisation des processus de gestion</t>
  </si>
  <si>
    <t xml:space="preserve">Compétences clés</t>
  </si>
  <si>
    <t xml:space="preserve">Contrôle de gestion, pilotage de la performance, EPM/CPM (Jedox), digitalisation des processus, développement commercial grands comptes, management, change management | Bilingue français-anglais</t>
  </si>
  <si>
    <t xml:space="preserve">Expérience</t>
  </si>
  <si>
    <t xml:space="preserve">20+ ans d'expérience : 7 ans Key Account Manager chez Global Knowledge Training (Lyon) → CDG chez McCormick &amp; Company (1,5 an) → CDG chez BNP Paribas Real Estate → CDG chez Leroux &amp; Lotz Technologies → Country Manager Enfants du Mékong aux Philippines (2 ans) → CDG Siège Veolia → Consultant EPM chez BIPP Consulting (Jedox) → Fondateur Lamare Conseil depuis 2018 (CDG externalisé, pilotage, data) → Directeur associé Heriade depuis jan. 2024</t>
  </si>
  <si>
    <t xml:space="preserve">Formation</t>
  </si>
  <si>
    <t xml:space="preserve">Master 2 Finance — EM Lyon Business School (2010-2012)</t>
  </si>
  <si>
    <t xml:space="preserve">Vision produit, stratégie commerciale, pilotage financier, relations bancaires et partenaires, expertise métier CDG/data (cœur de cible Heriade)</t>
  </si>
  <si>
    <t xml:space="preserve">PIERRE ESPIEUX — Directeur Technique (10%)</t>
  </si>
  <si>
    <t xml:space="preserve">Kalixys (gérant)</t>
  </si>
  <si>
    <t xml:space="preserve">Technique — Développeur full-stack / CTO / Architecte logiciel</t>
  </si>
  <si>
    <t xml:space="preserve">Architecture logicielle, développement full-stack (Java EE, Vue.js, Strapi, Stripe), sites headless, applications web, intégration PLM, infrastructure cloud, e-commerce</t>
  </si>
  <si>
    <t xml:space="preserve">11+ ans d'expérience : Stages Siemens (Allemagne) &amp; ITs4U (Luxembourg) → 5 ans 8 mois chez Accenture (Consultant PLM → Tech Lead Dev, mission Michelin) → Fondateur Kalixys depuis 2020 (développement web &amp; e-commerce) → Associé CTO Heriade depuis jan. 2024</t>
  </si>
  <si>
    <t xml:space="preserve">Ingénieur ISIMA (Institut Supérieur d'Informatique, de Modélisation et de leurs Applications) — Clermont-Ferrand (2011-2014) | Prépa MPSI-MP Dijon &amp; PSI Avignon</t>
  </si>
  <si>
    <t xml:space="preserve">Architecture technique de la plateforme Heriade, développement du noyau central et des modules, pilotage de l'équipe dev, choix technologiques, sécurité et scalabilité</t>
  </si>
  <si>
    <t xml:space="preserve">4. COMPLÉMENTARITÉ DE L'ÉQUIPE FONDATRICE</t>
  </si>
  <si>
    <t xml:space="preserve">✅  Profils complémentaires : gestion/stratégie (F. Rey) + technique/produit (P. Espieux) — duo classique CEO/CTO</t>
  </si>
  <si>
    <t xml:space="preserve">✅  Engagement démontré : 2 ans de développement non rémunéré (sweat equity) avant recherche de financement — preuve de conviction</t>
  </si>
  <si>
    <t xml:space="preserve">✅  Structures dédiées : chaque associé opère via sa société de conseil → gouvernance claire et responsabilités définies</t>
  </si>
  <si>
    <t xml:space="preserve">✅  3 modules déjà en production avec premiers clients — capacité d'exécution prouvée</t>
  </si>
  <si>
    <t xml:space="preserve">⚠️ Les champs "(à compléter)" doivent être renseignés avant envoi à la banque : expérience, formations, siège social, SIREN.</t>
  </si>
  <si>
    <t xml:space="preserve">5. GARANTIES PROPOSÉES À LA BANQUE</t>
  </si>
  <si>
    <t xml:space="preserve">Type de garantie</t>
  </si>
  <si>
    <t xml:space="preserve">Montant / Portée</t>
  </si>
  <si>
    <t xml:space="preserve">Apport en nature du logiciel</t>
  </si>
  <si>
    <t xml:space="preserve">Les 3 modules développés en 2024-2025 (Formulaires, Fiches, To Do List) représentent un investissement valorisé à 108 000€ (coût de production). Apport au capital via Commissaire aux Apports → capital social porté à 108 100€, ratio apport/emprunt de 43%.</t>
  </si>
  <si>
    <t xml:space="preserve">108 000 €</t>
  </si>
  <si>
    <t xml:space="preserve">À formaliser</t>
  </si>
  <si>
    <t xml:space="preserve">Garantie BPI France</t>
  </si>
  <si>
    <t xml:space="preserve">BPI peut garantir jusqu'à 60% du prêt bancaire via le dispositif Création/Reprise. Coût : ~0.5-1% du montant garanti.</t>
  </si>
  <si>
    <t xml:space="preserve">Jusqu'à 150 000 € (60% de 250K€)</t>
  </si>
  <si>
    <t xml:space="preserve">À demander</t>
  </si>
  <si>
    <t xml:space="preserve">Nantissement du fonds de commerce</t>
  </si>
  <si>
    <t xml:space="preserve">Le fonds de commerce d'Heriade (base clients SaaS, logiciel, marque) peut être nanti en garantie du prêt.</t>
  </si>
  <si>
    <t xml:space="preserve">Valeur du fonds</t>
  </si>
  <si>
    <t xml:space="preserve">À proposer</t>
  </si>
  <si>
    <t xml:space="preserve">Caution personnelle des dirigeants</t>
  </si>
  <si>
    <t xml:space="preserve">Engagement personnel des associés en complément. </t>
  </si>
  <si>
    <t xml:space="preserve">À définir</t>
  </si>
  <si>
    <t xml:space="preserve">À discuter</t>
  </si>
  <si>
    <t xml:space="preserve">Nantissement du compte courant</t>
  </si>
  <si>
    <t xml:space="preserve">Nantissement du compte professionnel Heriade en garantie.</t>
  </si>
  <si>
    <t xml:space="preserve">Solde du compte</t>
  </si>
  <si>
    <t xml:space="preserve">🎯 STRATÉGIE RECOMMANDÉE DE NÉGOCIATION</t>
  </si>
  <si>
    <t xml:space="preserve">1. Formaliser l’apport en nature du logiciel (108K€) — Commissaire aux Apports → ratio apport/emprunt de 43%, signal fort de conviction</t>
  </si>
  <si>
    <t xml:space="preserve">2. Demander la garantie BPI (quasi-systématique pour les prêts création, la banque la connaît)</t>
  </si>
  <si>
    <t xml:space="preserve">3. Proposer le nantissement du fonds de commerce (signal de confiance, coût zéro pour vous)</t>
  </si>
  <si>
    <t xml:space="preserve">4. Accepter une caution personnelle LIMITÉE et DÉGRESSIVE (ne jamais accepter 100% illimité)</t>
  </si>
  <si>
    <t xml:space="preserve">5. Négocier un différé de remboursement de 12 mois (rembourser le capital à partir de Y2 seulement)</t>
  </si>
  <si>
    <t xml:space="preserve">6. Solliciter 2-3 banques en parallèle pour créer une mise en concurrence</t>
  </si>
  <si>
    <t xml:space="preserve">6. FEUILLE DE ROUTE TECHNOLOGIQUE</t>
  </si>
  <si>
    <t xml:space="preserve">Objectifs clés</t>
  </si>
  <si>
    <t xml:space="preserve">Livrables</t>
  </si>
  <si>
    <t xml:space="preserve">Phase 1 — Fondations</t>
  </si>
  <si>
    <t xml:space="preserve">Jan. 2024 – Juin 2025</t>
  </si>
  <si>
    <t xml:space="preserve">Développer la plateforme Heriade et les 3 premiers modules métier indépendants (offre Base)</t>
  </si>
  <si>
    <t xml:space="preserve">Module Formulaires / Module Fiches / Module To Do List / Architecture SaaS multi-tenant</t>
  </si>
  <si>
    <t xml:space="preserve">Phase 2 — Expansion fonctionnelle</t>
  </si>
  <si>
    <t xml:space="preserve">Juil. 2025 – Déc. 2025</t>
  </si>
  <si>
    <t xml:space="preserve">Enrichir la plateforme avec des connecteurs de données, des API ouvertes et un module de pilotage de la performance (KPIs / dashboards)</t>
  </si>
  <si>
    <t xml:space="preserve">Connecteurs ERP &amp; comptabilité / API ouverte pour intégrations tierces / Module KPIs &amp; tableaux de bord interactifs</t>
  </si>
  <si>
    <t xml:space="preserve">🔧 En cours</t>
  </si>
  <si>
    <t xml:space="preserve">Phase 3 — Outil de transformation de données</t>
  </si>
  <si>
    <t xml:space="preserve">Jan. 2026 – Juin 2026</t>
  </si>
  <si>
    <t xml:space="preserve">Développer un outil intégré de transformation de données permettant aux utilisateurs de nettoyer, normaliser, enrichir et restructurer leurs données directement dans la plateforme</t>
  </si>
  <si>
    <t xml:space="preserve">ETL visuel (Extract-Transform-Load) / Règles de nettoyage et normalisation automatiques / Mapping et réconciliation de données multi-sources / Historisation des transformations et traçabilité</t>
  </si>
  <si>
    <t xml:space="preserve">📅 Planifié</t>
  </si>
  <si>
    <t xml:space="preserve">Phase 4 — Scale &amp; Internationalisation</t>
  </si>
  <si>
    <t xml:space="preserve">Juil. 2026 – Déc. 2027</t>
  </si>
  <si>
    <t xml:space="preserve">Passage à l’échelle : multi-langue, marketplace de templates, modules sectoriels, ouverture à l’international</t>
  </si>
  <si>
    <t xml:space="preserve">Plateforme multilingue (FR/EN/DE) / Marketplace de modèles métier / Modules sectoriels (industrie, retail, services) / Infrastructure scalable</t>
  </si>
  <si>
    <t xml:space="preserve">💡 L'outil de transformation de données (Phase 3) constitue un différenciateur clé : il permettra aux utilisateurs de préparer et fiabiliser leurs données directement dans Heriade, sans recourir à des outils externes, réduisant drastiquement le temps de mise en œuvre chez les clients.</t>
  </si>
  <si>
    <t xml:space="preserve">⚠️ Les dates sont indicatives et seront ajustées en fonction du rythme de croissance commerciale et des ressources disponibles.</t>
  </si>
  <si>
    <t xml:space="preserve">7. PROPRIÉTÉ INTELLECTUELLE &amp; CONFORMITÉ</t>
  </si>
  <si>
    <t xml:space="preserve">Dépôt de marque INPI</t>
  </si>
  <si>
    <t xml:space="preserve">Marque « Heriade » déposée auprès de l’INPI (classes 9, 35, 42 : logiciel, services, SaaS)</t>
  </si>
  <si>
    <t xml:space="preserve">À déposer</t>
  </si>
  <si>
    <t xml:space="preserve">Dépôt logiciel APP</t>
  </si>
  <si>
    <t xml:space="preserve">Dépôt du code source auprès de l’Agence pour la Protection des Programmes</t>
  </si>
  <si>
    <t xml:space="preserve">Licences open-source</t>
  </si>
  <si>
    <t xml:space="preserve">Stack technique utilisant des composants open-source (MIT, Apache 2.0) — aucune licence copyleft contaminante (GPL)</t>
  </si>
  <si>
    <t xml:space="preserve">✅ Conforme</t>
  </si>
  <si>
    <t xml:space="preserve">Conformité RGPD</t>
  </si>
  <si>
    <t xml:space="preserve">Registre des traitements, DPA (Data Processing Agreement) client, chiffrement des données au repos et en transit</t>
  </si>
  <si>
    <t xml:space="preserve">✅ En place</t>
  </si>
  <si>
    <t xml:space="preserve">Hébergement des données</t>
  </si>
  <si>
    <t xml:space="preserve">Hébergement 100% France (OVHcloud / Scaleway) — conforme souveraineté numérique et exigences ETI/secteur public</t>
  </si>
  <si>
    <t xml:space="preserve">✅ France</t>
  </si>
  <si>
    <t xml:space="preserve">DPO (Délégué à la protection des données)</t>
  </si>
  <si>
    <t xml:space="preserve">Rôle assuré en interne par le Président — externalisation prévue à partir de Y3 (croissance base clients)</t>
  </si>
  <si>
    <t xml:space="preserve">Interne</t>
  </si>
  <si>
    <t xml:space="preserve">Certifications prévues</t>
  </si>
  <si>
    <t xml:space="preserve">ISO 27001 (Y4) → SOC 2 Type II + HDS (Y5) — voir Analyse de Marché, section Barrières</t>
  </si>
  <si>
    <t xml:space="preserve">📅 Y4-Y5</t>
  </si>
  <si>
    <t xml:space="preserve">8. RÉFÉRENCES CLIENTS</t>
  </si>
  <si>
    <t xml:space="preserve">Client</t>
  </si>
  <si>
    <t xml:space="preserve">Secteur / Taille</t>
  </si>
  <si>
    <t xml:space="preserve">Module utilisé</t>
  </si>
  <si>
    <t xml:space="preserve">Témoignage</t>
  </si>
  <si>
    <t xml:space="preserve">Client 1</t>
  </si>
  <si>
    <t xml:space="preserve">(TPE / Freelance)</t>
  </si>
  <si>
    <t xml:space="preserve">Formulaires</t>
  </si>
  <si>
    <t xml:space="preserve">(témoignage à recueillir)</t>
  </si>
  <si>
    <t xml:space="preserve">Client 2</t>
  </si>
  <si>
    <t xml:space="preserve">(TPE / Artisan)</t>
  </si>
  <si>
    <t xml:space="preserve">Fiches</t>
  </si>
  <si>
    <t xml:space="preserve">Clients 3-5</t>
  </si>
  <si>
    <t xml:space="preserve">(divers)</t>
  </si>
  <si>
    <t xml:space="preserve">Formulaires / To Do</t>
  </si>
  <si>
    <t xml:space="preserve">(témoignages à recueillir)</t>
  </si>
  <si>
    <t xml:space="preserve">⚠️ Noms et témoignages à compléter avant envoi du dossier bancaire. Même anonymisés, des cas d’usage concrets renforcent la crédibilité.</t>
  </si>
  <si>
    <t xml:space="preserve">9. CV RÉSUMÉS DES FONDATEURS</t>
  </si>
  <si>
    <t xml:space="preserve">FRANÇOIS REY — Président</t>
  </si>
  <si>
    <t xml:space="preserve">Master 2 Finance — EM Lyon Business School (2012)</t>
  </si>
  <si>
    <t xml:space="preserve">Expérience clé</t>
  </si>
  <si>
    <t xml:space="preserve">20+ ans : Key Account Mgr (Global Knowledge) → CDG (McCormick, BNP Paribas RE, Leroux &amp; Lotz, Veolia Siège) → Consultant EPM (BIPP/Jedox) → Fondateur Lamare Conseil (2018)</t>
  </si>
  <si>
    <t xml:space="preserve">Compétences</t>
  </si>
  <si>
    <t xml:space="preserve">Contrôle de gestion, EPM/CPM, pilotage performance, développement commercial grands comptes, bilingue FR/EN</t>
  </si>
  <si>
    <t xml:space="preserve">Rôle Heriade</t>
  </si>
  <si>
    <t xml:space="preserve">Vision produit, stratégie commerciale, pilotage financier, relations bancaires</t>
  </si>
  <si>
    <t xml:space="preserve">PIERRE ESPIEUX — Directeur Technique</t>
  </si>
  <si>
    <t xml:space="preserve">Ingénieur ISIMA — Clermont-Ferrand (2014)</t>
  </si>
  <si>
    <t xml:space="preserve">11+ ans : Stages Siemens (DE) &amp; ITs4U (LU) → 5 ans Accenture (Consultant PLM → Tech Lead, mission Michelin) → Fondateur Kalixys (2020, dév web &amp; e-commerce)</t>
  </si>
  <si>
    <t xml:space="preserve">Architecture logicielle, full-stack (Java EE, Vue.js, Strapi, Stripe), cloud, PLM, e-commerce</t>
  </si>
  <si>
    <t xml:space="preserve">Architecture technique, développement noyau + modules, pilotage équipe dev, choix technologiques</t>
  </si>
  <si>
    <t xml:space="preserve">10. VISION LONG TERME &amp; STRATÉGIE DE SORTIE</t>
  </si>
  <si>
    <t xml:space="preserve">Horizon</t>
  </si>
  <si>
    <t xml:space="preserve">3 ans (2028)</t>
  </si>
  <si>
    <t xml:space="preserve">Rentabilité opérationnelle</t>
  </si>
  <si>
    <t xml:space="preserve">EBITDA positif, base &gt;350 clients, CA SaaS &gt; CA Services</t>
  </si>
  <si>
    <t xml:space="preserve">5 ans (2030)</t>
  </si>
  <si>
    <t xml:space="preserve">Leader français de niche</t>
  </si>
  <si>
    <t xml:space="preserve">735 clients, 869K€ CA, marque établie, certifications ISO/SOC2/HDS</t>
  </si>
  <si>
    <t xml:space="preserve">7 ans (2032)</t>
  </si>
  <si>
    <t xml:space="preserve">Expansion européenne</t>
  </si>
  <si>
    <t xml:space="preserve">Multilingue (FR/EN/DE/ES), partenariats internationaux, 1 500+ clients</t>
  </si>
  <si>
    <t xml:space="preserve">10 ans (2035)</t>
  </si>
  <si>
    <t xml:space="preserve">Options stratégiques</t>
  </si>
  <si>
    <t xml:space="preserve">Croissance organique continue | Levée de fonds (série A) pour accélérer | Acquisition stratégique par un éditeur ERP/data</t>
  </si>
  <si>
    <t xml:space="preserve">💡 Stratégie : bootstrapping intégral jusqu'à preuve de marché (Y3), puis options ouvertes. L'emprunt bancaire est remboursé en 7 ans, laissant les fondateurs 100% propriétaires du capital pour toute décision future.</t>
  </si>
  <si>
    <t xml:space="preserve">PLAN FINANCIER — HERIADE (5 ans)</t>
  </si>
  <si>
    <t xml:space="preserve">1. HYPOTHÈSES CLÉS</t>
  </si>
  <si>
    <t xml:space="preserve">Tarification</t>
  </si>
  <si>
    <t xml:space="preserve">Commentaire</t>
  </si>
  <si>
    <t xml:space="preserve">1 module indépendant (Formulaires, Fiches…)</t>
  </si>
  <si>
    <t xml:space="preserve">ARPU moyen noyau + modules (150-200€)</t>
  </si>
  <si>
    <t xml:space="preserve">ARPU moyen estimé (à partir de 500€)</t>
  </si>
  <si>
    <t xml:space="preserve">Hypothèses générales</t>
  </si>
  <si>
    <t xml:space="preserve">Paramètre</t>
  </si>
  <si>
    <t xml:space="preserve">Valeur</t>
  </si>
  <si>
    <t xml:space="preserve">Churn annuel (Base)</t>
  </si>
  <si>
    <t xml:space="preserve">Rotation élevée sur l'offre d'entrée</t>
  </si>
  <si>
    <t xml:space="preserve">Churn annuel (Avancé)</t>
  </si>
  <si>
    <t xml:space="preserve">Engagement plus fort, plateforme complète</t>
  </si>
  <si>
    <t xml:space="preserve">Churn annuel (Sur mesure)</t>
  </si>
  <si>
    <t xml:space="preserve">Intégration profonde, coût de switching élevé</t>
  </si>
  <si>
    <t xml:space="preserve">Taux conversion Base → Avancé</t>
  </si>
  <si>
    <t xml:space="preserve">15% des clients Base upgradent par an</t>
  </si>
  <si>
    <t xml:space="preserve">Coût hébergement par client/mois</t>
  </si>
  <si>
    <t xml:space="preserve">Infrastructure cloud (scalable)</t>
  </si>
  <si>
    <t xml:space="preserve">100€ capital social + 108 000€ apport en nature logiciel</t>
  </si>
  <si>
    <t xml:space="preserve">Facturation</t>
  </si>
  <si>
    <t xml:space="preserve">Annuelle</t>
  </si>
  <si>
    <t xml:space="preserve">Paiement annuel d'avance</t>
  </si>
  <si>
    <t xml:space="preserve">Mise en production noyau central</t>
  </si>
  <si>
    <t xml:space="preserve">Sept. 2026</t>
  </si>
  <si>
    <t xml:space="preserve">Dév. juin-sept 2026 → offres Avancé/Sur mesure disponibles Q4 2026</t>
  </si>
  <si>
    <t xml:space="preserve">Offre Base (modules indépendants)</t>
  </si>
  <si>
    <t xml:space="preserve">Déjà actif</t>
  </si>
  <si>
    <t xml:space="preserve">Module Formulaires en production depuis juin 2025 (1er client)</t>
  </si>
  <si>
    <t xml:space="preserve">Justification des prix (benchmark concurrentiel)</t>
  </si>
  <si>
    <t xml:space="preserve">Prix Heriade</t>
  </si>
  <si>
    <t xml:space="preserve">Benchmark marché</t>
  </si>
  <si>
    <t xml:space="preserve">Ratio vs. marché</t>
  </si>
  <si>
    <t xml:space="preserve">Source / Justification</t>
  </si>
  <si>
    <t xml:space="preserve">20€/mois</t>
  </si>
  <si>
    <t xml:space="preserve">Typeform 25€ | Odoo 24,90€ | Power BI 8,40€/user</t>
  </si>
  <si>
    <t xml:space="preserve">~1x</t>
  </si>
  <si>
    <t xml:space="preserve">Aligné entrée de gamme SaaS no-code français</t>
  </si>
  <si>
    <t xml:space="preserve">🟢 Avancé (ARPU)</t>
  </si>
  <si>
    <t xml:space="preserve">175€/mois</t>
  </si>
  <si>
    <t xml:space="preserve">MyReport ~300€ | Pigment ~500€+ | Jedox ~1 000€+</t>
  </si>
  <si>
    <t xml:space="preserve">2x-6x moins cher</t>
  </si>
  <si>
    <t xml:space="preserve">ARPU moyen (150-200€) : noyau + modules, multi-users</t>
  </si>
  <si>
    <t xml:space="preserve">🟣 Sur mesure (ARPU)</t>
  </si>
  <si>
    <t xml:space="preserve">700€/mois</t>
  </si>
  <si>
    <t xml:space="preserve">Talend 1 170€+ | Informatica &gt;2 000€ | Dataiku &gt;1 500€</t>
  </si>
  <si>
    <t xml:space="preserve">2x-3x moins cher</t>
  </si>
  <si>
    <t xml:space="preserve">ARPU moyen (à partir de 500€) : intégration + SLA</t>
  </si>
  <si>
    <t xml:space="preserve">Stratégie de pricing</t>
  </si>
  <si>
    <t xml:space="preserve">Pénétration par le prix : entrée à 20€/mois = 10x moins cher que Talend/Informatica pour capter les TPE/PME</t>
  </si>
  <si>
    <t xml:space="preserve">Upsell naturel : Base (1 module) → Avancé (noyau + tous modules) → Sur mesure (personnalisation), taux conversion 15%/an</t>
  </si>
  <si>
    <t xml:space="preserve">Facturation annuelle d'avance : LTV maximisée, churn réduit par l'engagement, trésorerie positive</t>
  </si>
  <si>
    <t xml:space="preserve">Prix stables sur l'horizon 5 ans (hypothèse conservatrice) — potentiel de hausse avec les nouvelles fonctionnalités</t>
  </si>
  <si>
    <t xml:space="preserve">⚠️ Hypothèse conservatrice : les ARPU sont constants sur 5 ans. En réalité, l'ajout de modules (Add-in Excel, TdB, CRM) justifiera une hausse progressive des prix Avancé/Sur mesure.</t>
  </si>
  <si>
    <t xml:space="preserve">2. ÉVOLUTION DES CLIENTS PAR GAMME (5 ANS)</t>
  </si>
  <si>
    <t xml:space="preserve">Actuel</t>
  </si>
  <si>
    <t xml:space="preserve">Nouveaux clients Base</t>
  </si>
  <si>
    <t xml:space="preserve">Churns Base</t>
  </si>
  <si>
    <t xml:space="preserve">Upgrades Base → Avancé</t>
  </si>
  <si>
    <t xml:space="preserve">Clients Base actifs (fin)</t>
  </si>
  <si>
    <t xml:space="preserve">Moy. annuelle Base</t>
  </si>
  <si>
    <t xml:space="preserve">Nouveaux clients Avancé</t>
  </si>
  <si>
    <t xml:space="preserve">Noyau sept. 2026 → 4 mois vente Y1</t>
  </si>
  <si>
    <t xml:space="preserve">Upgrades reçus de Base</t>
  </si>
  <si>
    <t xml:space="preserve">Churns Avancé</t>
  </si>
  <si>
    <t xml:space="preserve">Clients Avancé actifs (fin)</t>
  </si>
  <si>
    <t xml:space="preserve">Moy. annuelle Avancé</t>
  </si>
  <si>
    <t xml:space="preserve">Nouveaux clients Sur mesure</t>
  </si>
  <si>
    <t xml:space="preserve">Cycle vente long, démarre Y2</t>
  </si>
  <si>
    <t xml:space="preserve">Churns Sur mesure</t>
  </si>
  <si>
    <t xml:space="preserve">Clients Sur mesure actifs (fin)</t>
  </si>
  <si>
    <t xml:space="preserve">Moy. annuelle Sur mesure</t>
  </si>
  <si>
    <t xml:space="preserve">TOTAL CLIENTS ACTIFS (fin)</t>
  </si>
  <si>
    <t xml:space="preserve">3. COMPTE DE RÉSULTAT PRÉVISIONNEL (P&amp;L) — 5 ANS</t>
  </si>
  <si>
    <t xml:space="preserve">CA Base</t>
  </si>
  <si>
    <t xml:space="preserve">CA Avancé</t>
  </si>
  <si>
    <t xml:space="preserve">CA Sur mesure</t>
  </si>
  <si>
    <t xml:space="preserve">  Sous-total CA SaaS</t>
  </si>
  <si>
    <t xml:space="preserve">CA Sous-traitance développement</t>
  </si>
  <si>
    <t xml:space="preserve">Décroissant Y4-Y5 (focus produit)</t>
  </si>
  <si>
    <t xml:space="preserve">CA Dév. sur mesure + TMA</t>
  </si>
  <si>
    <t xml:space="preserve">Récurrent, croissance avec base clients</t>
  </si>
  <si>
    <t xml:space="preserve">  Sous-total CA Services</t>
  </si>
  <si>
    <t xml:space="preserve">CHIFFRE D'AFFAIRES TOTAL</t>
  </si>
  <si>
    <t xml:space="preserve">Coûts hébergement / infra</t>
  </si>
  <si>
    <t xml:space="preserve">MARGE BRUTE</t>
  </si>
  <si>
    <t xml:space="preserve">% Marge brute</t>
  </si>
  <si>
    <t xml:space="preserve">Masse salariale</t>
  </si>
  <si>
    <t xml:space="preserve">  Dev/Chef de projet junior (CDI)</t>
  </si>
  <si>
    <t xml:space="preserve">35k€ brut + ~35% charges</t>
  </si>
  <si>
    <t xml:space="preserve">  Dev/CTO associé (CDI)</t>
  </si>
  <si>
    <t xml:space="preserve">  Chargée de projet (CDI 50%)</t>
  </si>
  <si>
    <t xml:space="preserve">SMIC 50% + charges</t>
  </si>
  <si>
    <t xml:space="preserve">  Dev freelance (60%)</t>
  </si>
  <si>
    <t xml:space="preserve">3k€/mois + revalo</t>
  </si>
  <si>
    <t xml:space="preserve">  Dev supplémentaire Y2 (CDI)</t>
  </si>
  <si>
    <t xml:space="preserve">Recrutement Y2, 33k€ brut + charges</t>
  </si>
  <si>
    <t xml:space="preserve">  Dev supplémentaire Y3 (CDI)</t>
  </si>
  <si>
    <t xml:space="preserve">Recrutement Y3, 35k€ brut + charges</t>
  </si>
  <si>
    <t xml:space="preserve">  Commercial Y3 (CDI)</t>
  </si>
  <si>
    <t xml:space="preserve">  Dev supplémentaire Y4 (CDI)</t>
  </si>
  <si>
    <t xml:space="preserve">Recrutement Y4, 32k€ brut + charges</t>
  </si>
  <si>
    <t xml:space="preserve">TOTAL MASSE SALARIALE</t>
  </si>
  <si>
    <t xml:space="preserve">Marketing &amp; acquisition</t>
  </si>
  <si>
    <t xml:space="preserve">SEO, content, salons, publicité</t>
  </si>
  <si>
    <t xml:space="preserve">Logiciels &amp; outils SaaS tiers</t>
  </si>
  <si>
    <t xml:space="preserve">Frais généraux (juridique, compta, assurance)</t>
  </si>
  <si>
    <t xml:space="preserve">Certifications (ISO 27001, SOC 2, HDS)</t>
  </si>
  <si>
    <t xml:space="preserve">Y4 : préparation 35K€ | Y5 : audits + certification 50K€</t>
  </si>
  <si>
    <t xml:space="preserve">Loyer / locaux</t>
  </si>
  <si>
    <t xml:space="preserve">TOTAL CHARGES D'EXPLOITATION</t>
  </si>
  <si>
    <t xml:space="preserve">EBITDA</t>
  </si>
  <si>
    <t xml:space="preserve">% Marge EBITDA</t>
  </si>
  <si>
    <t xml:space="preserve">+ Production immobilisée (dév. logiciel capitalisés)</t>
  </si>
  <si>
    <t xml:space="preserve">Art. 212-3 PCG — cf. Bilan</t>
  </si>
  <si>
    <t xml:space="preserve">EBITDA AJUSTÉ (avec production immobilisée)</t>
  </si>
  <si>
    <t xml:space="preserve">- Dotations aux amortissements (dév. logiciel, 3 ans)</t>
  </si>
  <si>
    <t xml:space="preserve">Cumul amort fin N - fin N-1 (valeur absolue)</t>
  </si>
  <si>
    <t xml:space="preserve">RÉSULTAT D'EXPLOITATION (EBIT)</t>
  </si>
  <si>
    <t xml:space="preserve">Charges financières (intérêts)</t>
  </si>
  <si>
    <t xml:space="preserve">  Intérêts prêt bancaire (250K€, 4%, 7 ans)</t>
  </si>
  <si>
    <t xml:space="preserve">Annuité constante 41 652 €/an</t>
  </si>
  <si>
    <t xml:space="preserve">TOTAL CHARGES FINANCIÈRES</t>
  </si>
  <si>
    <t xml:space="preserve">Impôt sur les sociétés (IS)</t>
  </si>
  <si>
    <t xml:space="preserve">15% ≤ 42,5K€ + 25% au-delà (taux PME)</t>
  </si>
  <si>
    <t xml:space="preserve">RÉSULTAT NET (après IS)</t>
  </si>
  <si>
    <t xml:space="preserve">RÉSULTAT NET CUMULÉ</t>
  </si>
  <si>
    <t xml:space="preserve">BESOIN DE FINANCEMENT</t>
  </si>
  <si>
    <t xml:space="preserve">Creux de trésorerie maximal (cumulé)</t>
  </si>
  <si>
    <t xml:space="preserve">Financement demandé</t>
  </si>
  <si>
    <t xml:space="preserve">250K€ couvrant intégralité du BFR — aucun découvert nécessaire</t>
  </si>
  <si>
    <t xml:space="preserve">Détail du financement :</t>
  </si>
  <si>
    <t xml:space="preserve">  Prêt bancaire classique</t>
  </si>
  <si>
    <t xml:space="preserve">Taux 4%, 7 ans, sans différé (hypothèse pessimiste)</t>
  </si>
  <si>
    <t xml:space="preserve">  TOTAL FINANCEMENT</t>
  </si>
  <si>
    <t xml:space="preserve">Trésorerie initiale Y1</t>
  </si>
  <si>
    <t xml:space="preserve">4. TABLEAU DE TRÉSORERIE (CASH-FLOW)</t>
  </si>
  <si>
    <t xml:space="preserve">Trésorerie début de période</t>
  </si>
  <si>
    <t xml:space="preserve">Capital initial + financement</t>
  </si>
  <si>
    <t xml:space="preserve">Encaissements (CA facturé annuellement)</t>
  </si>
  <si>
    <t xml:space="preserve">Facturation annuelle d'avance</t>
  </si>
  <si>
    <t xml:space="preserve">Décaissements (charges totales + infra)</t>
  </si>
  <si>
    <t xml:space="preserve">Intérêts d'emprunt</t>
  </si>
  <si>
    <t xml:space="preserve">Remboursement capital</t>
  </si>
  <si>
    <t xml:space="preserve">250K€ / 7 ans amort. constant + intérêts</t>
  </si>
  <si>
    <t xml:space="preserve">IS payé l’année du résultat (hypothèse prudente)</t>
  </si>
  <si>
    <t xml:space="preserve">Flux net de trésorerie</t>
  </si>
  <si>
    <t xml:space="preserve">TRÉSORERIE FIN DE PÉRIODE</t>
  </si>
  <si>
    <t xml:space="preserve">Trésorerie minimale</t>
  </si>
  <si>
    <t xml:space="preserve">Trésorerie toujours positive — aucun découvert nécessaire</t>
  </si>
  <si>
    <t xml:space="preserve">Retour à l'équilibre</t>
  </si>
  <si>
    <t xml:space="preserve">Trésorerie positive : +273K€ fin Y5</t>
  </si>
  <si>
    <t xml:space="preserve">5. SEUIL DE RENTABILITÉ (BREAK-EVEN)</t>
  </si>
  <si>
    <t xml:space="preserve">Charges fixes + intérêts</t>
  </si>
  <si>
    <t xml:space="preserve">CA Services (acquis)</t>
  </si>
  <si>
    <t xml:space="preserve">CA SaaS nécessaire pour break-even</t>
  </si>
  <si>
    <t xml:space="preserve">CA SaaS réalisé</t>
  </si>
  <si>
    <t xml:space="preserve">Écart vs. break-even</t>
  </si>
  <si>
    <t xml:space="preserve">Taux de couverture SaaS</t>
  </si>
  <si>
    <t xml:space="preserve">📘 NOTE COMPTABLE — Production immobilisée &amp; activation</t>
  </si>
  <si>
    <t xml:space="preserve">Les développements logiciels réalisés en interne sont activés en immobilisations incorporelles (art. 212-3 PCG) et amortis linéairement sur 3 ans. La contrepartie comptable figure en produit sur la ligne « Production immobilisée » (compte 72), ce qui neutralise partiellement la charge des salaires dev en masse salariale. Cette présentation reflète la réalité économique : les coûts de dev. financent un actif durable. Elle assure la cohérence entre le P&amp;L (résultat net), le Bilan (immobilisations + capitaux propres) et la Trésorerie.</t>
  </si>
  <si>
    <t xml:space="preserve">INDICATEURS SaaS CLÉS — HERIADE (5 ans)</t>
  </si>
  <si>
    <t xml:space="preserve">1. REVENUS RÉCURRENTS (MRR / ARR)</t>
  </si>
  <si>
    <t xml:space="preserve">Formule / Définition</t>
  </si>
  <si>
    <t xml:space="preserve">ARR (Annual Recurring Revenue)</t>
  </si>
  <si>
    <t xml:space="preserve">= CA SaaS annuel (Base + Avancé + Sur mesure)</t>
  </si>
  <si>
    <t xml:space="preserve">MRR (Monthly Recurring Revenue)</t>
  </si>
  <si>
    <t xml:space="preserve">= ARR / 12</t>
  </si>
  <si>
    <t xml:space="preserve">Croissance ARR (YoY)</t>
  </si>
  <si>
    <t xml:space="preserve">= (ARR N - ARR N-1) / ARR N-1</t>
  </si>
  <si>
    <t xml:space="preserve">% CA SaaS / CA Total</t>
  </si>
  <si>
    <t xml:space="preserve">= CA SaaS / CA Total</t>
  </si>
  <si>
    <t xml:space="preserve">2. CLIENTS &amp; CHURN</t>
  </si>
  <si>
    <t xml:space="preserve">Clients actifs (fin)</t>
  </si>
  <si>
    <t xml:space="preserve">Base + Avancé + Sur mesure</t>
  </si>
  <si>
    <t xml:space="preserve">Nouveaux clients (brut)</t>
  </si>
  <si>
    <t xml:space="preserve">Tous nouveaux (Base + Avancé + Sur mesure)</t>
  </si>
  <si>
    <t xml:space="preserve">Churns totaux</t>
  </si>
  <si>
    <t xml:space="preserve">Clients perdus (toutes gammes)</t>
  </si>
  <si>
    <t xml:space="preserve">Taux de churn pondéré</t>
  </si>
  <si>
    <t xml:space="preserve">= Churns / Clients fin (moyenne pondérée)</t>
  </si>
  <si>
    <t xml:space="preserve">NRR (Net Revenue Retention)</t>
  </si>
  <si>
    <t xml:space="preserve">n/s</t>
  </si>
  <si>
    <t xml:space="preserve">= 1 - (rev. perdu churn / ARR N-1) + (rev. upsell / ARR N-1)</t>
  </si>
  <si>
    <t xml:space="preserve">3. ARPU &amp; UNIT ECONOMICS</t>
  </si>
  <si>
    <t xml:space="preserve">ARPU mensuel moyen (blendé)</t>
  </si>
  <si>
    <t xml:space="preserve">= MRR / Clients actifs</t>
  </si>
  <si>
    <t xml:space="preserve">ARPU Base (annuel)</t>
  </si>
  <si>
    <t xml:space="preserve">20€/mois × 12 (fixe)</t>
  </si>
  <si>
    <t xml:space="preserve">ARPU Avancé (annuel)</t>
  </si>
  <si>
    <t xml:space="preserve">175€/mois × 12 (moyenne 150-200€)</t>
  </si>
  <si>
    <t xml:space="preserve">ARPU Sur mesure (annuel)</t>
  </si>
  <si>
    <t xml:space="preserve">700€/mois × 12 (à partir de 500€)</t>
  </si>
  <si>
    <t xml:space="preserve">CAC payback (mois)</t>
  </si>
  <si>
    <t xml:space="preserve">CAC pondéré (Base 80€, Av. 800€, SM 5 000€) / (ARPU mensuel × 75% marge contrib.)</t>
  </si>
  <si>
    <t xml:space="preserve">4. EFFICACITÉ &amp; RULE OF 40</t>
  </si>
  <si>
    <t xml:space="preserve">Croissance CA Total (YoY)</t>
  </si>
  <si>
    <t xml:space="preserve">= (CA N - CA N-1) / CA N-1</t>
  </si>
  <si>
    <t xml:space="preserve">Marge EBITDA</t>
  </si>
  <si>
    <t xml:space="preserve">= EBITDA / CA Total</t>
  </si>
  <si>
    <t xml:space="preserve">Rule of 40 (Croiss. + Marge)</t>
  </si>
  <si>
    <t xml:space="preserve">Croissance + Marge EBITDA — objectif &gt; 40%</t>
  </si>
  <si>
    <t xml:space="preserve">CA / Employé</t>
  </si>
  <si>
    <t xml:space="preserve">= CA Total / Effectif</t>
  </si>
  <si>
    <t xml:space="preserve">💡 La Rule of 40 est un benchmark SaaS : la somme croissance + marge EBITDA doit dépasser 40%. Heriade l'atteint dès Y2 grâce à sa forte croissance, et la maintient sur tout l'horizon.</t>
  </si>
  <si>
    <t xml:space="preserve">📘 Note méthodologique LTV/CAC : Dans le Plan Opérationnel (section 4), la LTV est calculée comme ARPU × marge de contribution 75% × vie client plafonnée à 5 ans. Le CAC intègre le coût commercial, marketing et onboarding complet. Ratios obtenus (Base 11x, Avancé 10x, Sur mesure 6x) dans la zone 'excellent' des benchmarks SaaS.</t>
  </si>
  <si>
    <t xml:space="preserve">BFR &amp; TABLEAU DES FLUX DE TRÉSORERIE NORMÉ — HERIADE</t>
  </si>
  <si>
    <t xml:space="preserve">1. BESOIN EN FONDS DE ROULEMENT (BFR)</t>
  </si>
  <si>
    <t xml:space="preserve">Délai</t>
  </si>
  <si>
    <t xml:space="preserve">Créances clients</t>
  </si>
  <si>
    <t xml:space="preserve">0 jours</t>
  </si>
  <si>
    <t xml:space="preserve">Facturation annuelle d'avance → créances = 0</t>
  </si>
  <si>
    <t xml:space="preserve">  dont CA Services (créances)</t>
  </si>
  <si>
    <t xml:space="preserve">30 jours</t>
  </si>
  <si>
    <t xml:space="preserve">Services facturés avec délai 30j</t>
  </si>
  <si>
    <t xml:space="preserve">Produits constatés d'avance (PCA)</t>
  </si>
  <si>
    <t xml:space="preserve">12 mois</t>
  </si>
  <si>
    <t xml:space="preserve">SaaS prépayé = passif (en moyenne 6 mois restants)</t>
  </si>
  <si>
    <t xml:space="preserve">Dettes fournisseurs</t>
  </si>
  <si>
    <t xml:space="preserve">Charges d'exploitation hors MS, délai 30j</t>
  </si>
  <si>
    <t xml:space="preserve">Charges sociales à payer</t>
  </si>
  <si>
    <t xml:space="preserve">1 mois</t>
  </si>
  <si>
    <t xml:space="preserve">~1 mois de MS en dette sociale</t>
  </si>
  <si>
    <t xml:space="preserve">BFR = Créances - PCA - Dettes fourn. - Charges soc.</t>
  </si>
  <si>
    <t xml:space="preserve">BFR négatif = ressource de financement</t>
  </si>
  <si>
    <t xml:space="preserve">Variation du BFR</t>
  </si>
  <si>
    <t xml:space="preserve">💡 Le BFR est structurellement négatif grâce à la facturation SaaS annuelle d'avance. Le modèle génère du cash avant de livrer le service — c'est un avantage compétitif majeur.</t>
  </si>
  <si>
    <t xml:space="preserve">2. TABLEAU DE FLUX DE TRÉSORERIE</t>
  </si>
  <si>
    <t xml:space="preserve">ℹ️ Le tableau de flux de trésorerie opérationnel figure dans l'onglet « Plan Financier » (section 4). Il est établi sur base des encaissements et décaissements réels et constitue le document de référence pour l'analyse de trésorerie.</t>
  </si>
  <si>
    <t xml:space="preserve">📊 Points de passage clés (source : Plan Financier)</t>
  </si>
  <si>
    <t xml:space="preserve">Trésorerie fin de période</t>
  </si>
  <si>
    <t xml:space="preserve">✅ Trésorerie toujours positive sur l'horizon 5 ans (minimum : 16K€ en Y3)</t>
  </si>
  <si>
    <t xml:space="preserve">✅ EBITDA positif dès Y3 — retour à l'équilibre opérationnel</t>
  </si>
  <si>
    <t xml:space="preserve">✅ BFR structurellement négatif grâce à la facturation annuelle d'avance → ressource de financement</t>
  </si>
  <si>
    <t xml:space="preserve">✅ Flux cumulés sur 5 ans : +23K€ (hors remboursement capital emprunt)</t>
  </si>
  <si>
    <t xml:space="preserve">BILAN PRÉVISIONNEL — HERIADE (5 ans)</t>
  </si>
  <si>
    <t xml:space="preserve">ACTIF</t>
  </si>
  <si>
    <t xml:space="preserve">Actif immobilisé</t>
  </si>
  <si>
    <t xml:space="preserve">  Immobilisations incorporelles (dév. logiciel)</t>
  </si>
  <si>
    <t xml:space="preserve">Brut</t>
  </si>
  <si>
    <t xml:space="preserve">  Immobilisations corporelles (matériel)</t>
  </si>
  <si>
    <t xml:space="preserve">  Amortissements cumulés</t>
  </si>
  <si>
    <t xml:space="preserve">lin. 3 ans</t>
  </si>
  <si>
    <t xml:space="preserve">TOTAL ACTIF IMMOBILISÉ (VNC)</t>
  </si>
  <si>
    <t xml:space="preserve">Actif circulant</t>
  </si>
  <si>
    <t xml:space="preserve">  Créances clients</t>
  </si>
  <si>
    <t xml:space="preserve">(facturation annuelle d'avance)</t>
  </si>
  <si>
    <t xml:space="preserve">  Trésorerie (disponibilités)</t>
  </si>
  <si>
    <t xml:space="preserve">TOTAL ACTIF CIRCULANT</t>
  </si>
  <si>
    <t xml:space="preserve">TOTAL ACTIF</t>
  </si>
  <si>
    <t xml:space="preserve">PASSIF</t>
  </si>
  <si>
    <t xml:space="preserve">Capitaux propres</t>
  </si>
  <si>
    <t xml:space="preserve">  Capital social</t>
  </si>
  <si>
    <t xml:space="preserve">  Report à nouveau</t>
  </si>
  <si>
    <t xml:space="preserve">  Résultat net de l'exercice</t>
  </si>
  <si>
    <t xml:space="preserve">  (supprimé — production immo. désormais dans Résultat net via P&amp;L)</t>
  </si>
  <si>
    <t xml:space="preserve">TOTAL CAPITAUX PROPRES</t>
  </si>
  <si>
    <t xml:space="preserve">Dettes</t>
  </si>
  <si>
    <t xml:space="preserve">  Emprunt bancaire (CRD)</t>
  </si>
  <si>
    <t xml:space="preserve">250K€, 4%, 7 ans</t>
  </si>
  <si>
    <t xml:space="preserve">    dont part &lt; 1 an (court terme)</t>
  </si>
  <si>
    <t xml:space="preserve">    dont part &gt; 1 an (long terme)</t>
  </si>
  <si>
    <t xml:space="preserve">TOTAL DETTES</t>
  </si>
  <si>
    <t xml:space="preserve">TOTAL PASSIF</t>
  </si>
  <si>
    <t xml:space="preserve">CONTRÔLE ACTIF = PASSIF</t>
  </si>
  <si>
    <t xml:space="preserve">⚠️ NOTE — IMMOBILISATIONS ACTIVÉES</t>
  </si>
  <si>
    <t xml:space="preserve">Les développements logiciels (381K€ brut sur 5 ans) sont activés conformément à l'article 212-3 du PCG. La contrepartie en capitaux propres correspond à la production immobilisée cumulée nette d'amortissements (compte 72). Capitaux propres négatifs Y1 à Y3, positifs dès Y4 (+41K€) et +228K€ en Y5. Résultat net intègre l'IS au taux PME (15% ≤ 42,5K€ + 25% au-delà).</t>
  </si>
  <si>
    <t xml:space="preserve">📝 APPORT EN NATURE : Les modules développés en 2024-2025 (Formulaires, Fiches, To Do List — coût de production : 108 000€) peuvent être formellement apportés au capital via un Commissaire aux Apports (art. L225-14 C. com.). Cela porterait le capital social de 100€ à 108 100€, soit un ratio apport/emprunt de 43% (vs 0,04% actuellement). Cet apport ne modifie pas l’actif (logiciel déjà activé) mais renforce significativement les capitaux propres et la crédibilité du dossier bancaire.</t>
  </si>
  <si>
    <t xml:space="preserve">ANNEXE — DÉTAIL DES DÉVELOPPEMENTS ACTIVÉS</t>
  </si>
  <si>
    <t xml:space="preserve">Période de dév.</t>
  </si>
  <si>
    <t xml:space="preserve">Coût activable</t>
  </si>
  <si>
    <t xml:space="preserve">Amort./an (3 ans)</t>
  </si>
  <si>
    <t xml:space="preserve">Mise en service</t>
  </si>
  <si>
    <t xml:space="preserve">Modules passés (2024-2025)</t>
  </si>
  <si>
    <t xml:space="preserve">  Formulaires + Fiches + To Do List</t>
  </si>
  <si>
    <t xml:space="preserve">2024-2025</t>
  </si>
  <si>
    <t xml:space="preserve">36 000 €</t>
  </si>
  <si>
    <t xml:space="preserve">Modules futurs (Y1-Y4)</t>
  </si>
  <si>
    <t xml:space="preserve">  Noyau central (transformation)</t>
  </si>
  <si>
    <t xml:space="preserve">8 666 €</t>
  </si>
  <si>
    <t xml:space="preserve">  Add-in Excel</t>
  </si>
  <si>
    <t xml:space="preserve">Q4 2026 - Q1 2027</t>
  </si>
  <si>
    <t xml:space="preserve">10 167 €</t>
  </si>
  <si>
    <t xml:space="preserve">Q1 2027</t>
  </si>
  <si>
    <t xml:space="preserve">  Tableaux de bord</t>
  </si>
  <si>
    <t xml:space="preserve">S1 2027</t>
  </si>
  <si>
    <t xml:space="preserve">11 666 €</t>
  </si>
  <si>
    <t xml:space="preserve">  CRM</t>
  </si>
  <si>
    <t xml:space="preserve">S2 2027 - S1 2028</t>
  </si>
  <si>
    <t xml:space="preserve">27 250 €</t>
  </si>
  <si>
    <t xml:space="preserve">S1 2028</t>
  </si>
  <si>
    <t xml:space="preserve">  Gestion de projet / Timesheet</t>
  </si>
  <si>
    <t xml:space="preserve">2028-2029</t>
  </si>
  <si>
    <t xml:space="preserve">33 183 €</t>
  </si>
  <si>
    <t xml:space="preserve">S1 2029</t>
  </si>
  <si>
    <t xml:space="preserve">TOTAL DÉVELOPPEMENTS ACTIVÉS</t>
  </si>
  <si>
    <t xml:space="preserve">Méthode : Coût équipe développement × durée × quote-part dév. 60% | Amort. linéaire 3 ans | Art. 212-3 PCG</t>
  </si>
  <si>
    <t xml:space="preserve">PLAN DE FINANCEMENT — HERIADE (5 ans)</t>
  </si>
  <si>
    <t xml:space="preserve">1. TABLEAU EMPLOIS / RESSOURCES</t>
  </si>
  <si>
    <t xml:space="preserve">RESSOURCES</t>
  </si>
  <si>
    <t xml:space="preserve">  Apport personnel (capital social)</t>
  </si>
  <si>
    <t xml:space="preserve">  Apport en nature (logiciel développé 2024-2025)</t>
  </si>
  <si>
    <t xml:space="preserve">Commissaire aux Apports requis</t>
  </si>
  <si>
    <t xml:space="preserve">  Emprunt bancaire</t>
  </si>
  <si>
    <t xml:space="preserve">  CAF (Capacité d’Autofinancement)</t>
  </si>
  <si>
    <t xml:space="preserve">RN + Dotations amort.</t>
  </si>
  <si>
    <t xml:space="preserve">TOTAL RESSOURCES</t>
  </si>
  <si>
    <t xml:space="preserve">EMPLOIS</t>
  </si>
  <si>
    <t xml:space="preserve">  Remboursement capital emprunt</t>
  </si>
  <si>
    <t xml:space="preserve">Amort. constant + intérêts</t>
  </si>
  <si>
    <t xml:space="preserve">TOTAL EMPLOIS</t>
  </si>
  <si>
    <t xml:space="preserve">SOLDE ANNUEL</t>
  </si>
  <si>
    <t xml:space="preserve">SOLDE CUMULÉ (Trésorerie)</t>
  </si>
  <si>
    <t xml:space="preserve">2. UTILISATION DU FINANCEMENT (250 000 €)</t>
  </si>
  <si>
    <t xml:space="preserve">Montant</t>
  </si>
  <si>
    <t xml:space="preserve">% du total</t>
  </si>
  <si>
    <t xml:space="preserve">Couverture masse salariale (Y1-Y2)</t>
  </si>
  <si>
    <t xml:space="preserve">Complément salaires pendant la montée en CA</t>
  </si>
  <si>
    <t xml:space="preserve">Développement produit (noyau central)</t>
  </si>
  <si>
    <t xml:space="preserve">Dév. noyau transformation juin-sept 2026</t>
  </si>
  <si>
    <t xml:space="preserve">Marketing &amp; acquisition clients</t>
  </si>
  <si>
    <t xml:space="preserve">SEO, contenus, salons, premiers canaux payants</t>
  </si>
  <si>
    <t xml:space="preserve">Infrastructure &amp; outils SaaS</t>
  </si>
  <si>
    <t xml:space="preserve">Hébergement cloud, logiciels, licences</t>
  </si>
  <si>
    <t xml:space="preserve">Structuration juridique, comptabilité, RC Pro</t>
  </si>
  <si>
    <t xml:space="preserve">Trésorerie de sécurité</t>
  </si>
  <si>
    <t xml:space="preserve">Matelas de trésorerie (~2 mois de charges</t>
  </si>
  <si>
    <t xml:space="preserve">3. TABLEAU D'AMORTISSEMENT DE L'EMPRUNT</t>
  </si>
  <si>
    <t xml:space="preserve">Année</t>
  </si>
  <si>
    <t xml:space="preserve">CRD début</t>
  </si>
  <si>
    <t xml:space="preserve">Intérêts (4%)</t>
  </si>
  <si>
    <t xml:space="preserve">Capital remboursé</t>
  </si>
  <si>
    <t xml:space="preserve">Annuité</t>
  </si>
  <si>
    <t xml:space="preserve">CRD fin</t>
  </si>
  <si>
    <t xml:space="preserve">Y6 (2031)</t>
  </si>
  <si>
    <t xml:space="preserve">Y7 (2032)</t>
  </si>
  <si>
    <t xml:space="preserve">✅ Apport total des associés : 108 100€ (100€ capital + 108 000€ apport en nature logiciel) — Ratio apport/emprunt : 43%. Le financement complémentaire repose sur l'emprunt bancaire (250K€) et la CAF opérationnelle.</t>
  </si>
  <si>
    <t xml:space="preserve">📝 L’apport en nature nécessite un Commissaire aux Apports (coût estimé : 2-5K€). Valorisation basée sur le coût de production activé (108K€ — cf. Bilan Prévisionnel).</t>
  </si>
  <si>
    <t xml:space="preserve">TRÉSORERIE MENSUELLE — Y1 (2026)</t>
  </si>
  <si>
    <t xml:space="preserve">Hyp. annuelle</t>
  </si>
  <si>
    <t xml:space="preserve">Janv</t>
  </si>
  <si>
    <t xml:space="preserve">Fév</t>
  </si>
  <si>
    <t xml:space="preserve">Mars</t>
  </si>
  <si>
    <t xml:space="preserve">Avr</t>
  </si>
  <si>
    <t xml:space="preserve">Mai</t>
  </si>
  <si>
    <t xml:space="preserve">Juin</t>
  </si>
  <si>
    <t xml:space="preserve">Juil</t>
  </si>
  <si>
    <t xml:space="preserve">Août</t>
  </si>
  <si>
    <t xml:space="preserve">Sept</t>
  </si>
  <si>
    <t xml:space="preserve">Oct</t>
  </si>
  <si>
    <t xml:space="preserve">Nov</t>
  </si>
  <si>
    <t xml:space="preserve">Déc</t>
  </si>
  <si>
    <t xml:space="preserve">TOTAL Y1</t>
  </si>
  <si>
    <t xml:space="preserve">Vérif. P&amp;L</t>
  </si>
  <si>
    <t xml:space="preserve">TRÉSORERIE DÉBUT DE PÉRIODE</t>
  </si>
  <si>
    <t xml:space="preserve">ENCAISSEMENTS</t>
  </si>
  <si>
    <t xml:space="preserve">  CA SaaS Base</t>
  </si>
  <si>
    <t xml:space="preserve">6 960 €</t>
  </si>
  <si>
    <t xml:space="preserve">  CA SaaS Avancé</t>
  </si>
  <si>
    <t xml:space="preserve">1 400 €</t>
  </si>
  <si>
    <t xml:space="preserve">  CA Sous-traitance développement</t>
  </si>
  <si>
    <t xml:space="preserve">60 000 €</t>
  </si>
  <si>
    <t xml:space="preserve">  CA Dév. sur mesure + TMA</t>
  </si>
  <si>
    <t xml:space="preserve">TOTAL ENCAISSEMENTS</t>
  </si>
  <si>
    <t xml:space="preserve">98 360 €</t>
  </si>
  <si>
    <t xml:space="preserve">DÉCAISSEMENTS</t>
  </si>
  <si>
    <t xml:space="preserve">  Masse salariale</t>
  </si>
  <si>
    <t xml:space="preserve">145 000 €</t>
  </si>
  <si>
    <t xml:space="preserve">  Hébergement / Infra cloud</t>
  </si>
  <si>
    <t xml:space="preserve">2 052 €</t>
  </si>
  <si>
    <t xml:space="preserve">  Marketing &amp; acquisition</t>
  </si>
  <si>
    <t xml:space="preserve">  Logiciels &amp; outils SaaS</t>
  </si>
  <si>
    <t xml:space="preserve">  Frais généraux (juridique, compta…)</t>
  </si>
  <si>
    <t xml:space="preserve">  Loyer / locaux</t>
  </si>
  <si>
    <t xml:space="preserve">  Remboursement emprunt (annuité)</t>
  </si>
  <si>
    <t xml:space="preserve">41 652 €</t>
  </si>
  <si>
    <t xml:space="preserve">TOTAL DÉCAISSEMENTS</t>
  </si>
  <si>
    <t xml:space="preserve">217 704 €</t>
  </si>
  <si>
    <t xml:space="preserve">FLUX NET MENSUEL</t>
  </si>
  <si>
    <t xml:space="preserve">TRÉSORERIE FIN DE MOIS</t>
  </si>
  <si>
    <t xml:space="preserve">INDICATEURS CLÉS</t>
  </si>
  <si>
    <t xml:space="preserve">  Trésorerie minimale atteinte</t>
  </si>
  <si>
    <t xml:space="preserve">en décembre 2026</t>
  </si>
  <si>
    <t xml:space="preserve">  Trésorerie fin Y1</t>
  </si>
  <si>
    <t xml:space="preserve">cohérent avec P&amp;L (✓)</t>
  </si>
  <si>
    <t xml:space="preserve">  Flux net mensuel moyen</t>
  </si>
  <si>
    <t xml:space="preserve">burn rate mensuel</t>
  </si>
  <si>
    <t xml:space="preserve">  Mois de trésorerie restants (fin Y1)</t>
  </si>
  <si>
    <t xml:space="preserve">runway avec burn rate constant</t>
  </si>
  <si>
    <t xml:space="preserve">  Trésorerie toujours positive</t>
  </si>
  <si>
    <t xml:space="preserve">✓ OUI</t>
  </si>
  <si>
    <t xml:space="preserve">aucun découvert nécessaire</t>
  </si>
  <si>
    <t xml:space="preserve">ANALYSE DE SENSIBILITÉ — SCÉNARIOS PESSIMISTE / RÉALISTE / OPTIMISTE</t>
  </si>
  <si>
    <t xml:space="preserve">1. HYPOTHÈSES PAR SCÉNARIO</t>
  </si>
  <si>
    <t xml:space="preserve">🔴 Pessimiste</t>
  </si>
  <si>
    <t xml:space="preserve">🔵 Réaliste (base)</t>
  </si>
  <si>
    <t xml:space="preserve">🟢 Optimiste</t>
  </si>
  <si>
    <t xml:space="preserve">Acquisition clients (vs base)</t>
  </si>
  <si>
    <t xml:space="preserve">Base</t>
  </si>
  <si>
    <t xml:space="preserve">Churn annuel Base</t>
  </si>
  <si>
    <t xml:space="preserve">Churn annuel Avancé</t>
  </si>
  <si>
    <t xml:space="preserve">Churn annuel Sur mesure</t>
  </si>
  <si>
    <t xml:space="preserve">Conversion Base → Avancé</t>
  </si>
  <si>
    <t xml:space="preserve">CA Services (vs base)</t>
  </si>
  <si>
    <t xml:space="preserve">2. RÉSULTATS COMPARÉS (5 ANS)</t>
  </si>
  <si>
    <t xml:space="preserve">CLIENTS ACTIFS</t>
  </si>
  <si>
    <t xml:space="preserve">  🔴 Pessimiste</t>
  </si>
  <si>
    <t xml:space="preserve">  🔵 Réaliste</t>
  </si>
  <si>
    <t xml:space="preserve">  🟢 Optimiste</t>
  </si>
  <si>
    <t xml:space="preserve">CA TOTAL</t>
  </si>
  <si>
    <t xml:space="preserve">Y1</t>
  </si>
  <si>
    <t xml:space="preserve">Y2</t>
  </si>
  <si>
    <t xml:space="preserve">Y3</t>
  </si>
  <si>
    <t xml:space="preserve">Y4</t>
  </si>
  <si>
    <t xml:space="preserve">Y5</t>
  </si>
  <si>
    <t xml:space="preserve">TRÉSORERIE FIN D'ANNÉE</t>
  </si>
  <si>
    <t xml:space="preserve">3. SYNTHÈSE &amp; PLAN DE CONTINGENCE</t>
  </si>
  <si>
    <t xml:space="preserve">✅  Réaliste : trésorerie toujours positive (min. 17K€ Y3), EBITDA + dès Y3, +373K€ en Y5</t>
  </si>
  <si>
    <t xml:space="preserve">✅  Optimiste : EBITDA + dès Y3, trésorerie &gt;1M€ en Y5, forte capacité de remboursement</t>
  </si>
  <si>
    <t xml:space="preserve">⚠️  Pessimiste SANS contingence : trésorerie négative dès Y2 → MAIS le plan de contingence (détaillé ci-dessous) ramène la trésorerie min. à 127K€.</t>
  </si>
  <si>
    <t xml:space="preserve">🛡️ Plan de contingence (scénario pessimiste) :</t>
  </si>
  <si>
    <t xml:space="preserve">   1. Gel du recrutement Y2 → économie ~45K€/an sur la masse salariale</t>
  </si>
  <si>
    <t xml:space="preserve">   2. Renforcement CA Services (sous-traitance) pour compenser le retard SaaS (+20-30K€/an)</t>
  </si>
  <si>
    <t xml:space="preserve">   3. Négociation d'un différé de remboursement (12-18 mois) → économie ~42K€ en Y1</t>
  </si>
  <si>
    <t xml:space="preserve">   4. Pivot offre Base en freemium pour accélérer l'acquisition → conversion vers Avancé</t>
  </si>
  <si>
    <t xml:space="preserve">4. SCÉNARIO PESSIMISTE AVEC CONTINGENCE APPLIQUÉE</t>
  </si>
  <si>
    <t xml:space="preserve">Démonstration de viabilité en appliquant les mesures de contingence dès Y1</t>
  </si>
  <si>
    <t xml:space="preserve">Mesures de contingence appliquées</t>
  </si>
  <si>
    <t xml:space="preserve">Acquisition clients</t>
  </si>
  <si>
    <t xml:space="preserve">-30% vs réaliste (base du pessimiste)</t>
  </si>
  <si>
    <t xml:space="preserve">CA Services</t>
  </si>
  <si>
    <t xml:space="preserve">-20% base + 25K€/an renforcement sous-traitance = +5 à -7K€ net</t>
  </si>
  <si>
    <t xml:space="preserve">Gel total du recrutement post-Y1 (revalo 1%/an) — économie 48K€ Y2 → 211K€ Y5</t>
  </si>
  <si>
    <t xml:space="preserve">Différé de remboursement</t>
  </si>
  <si>
    <t xml:space="preserve">12 mois (capital + intérêts) — économie cash Y1 : 41 652 €</t>
  </si>
  <si>
    <t xml:space="preserve">Autres charges</t>
  </si>
  <si>
    <t xml:space="preserve">Gel de l'expansion commerciale/marketing (revalo 5%/an sur base Y1)</t>
  </si>
  <si>
    <t xml:space="preserve">Résultats chiffrés</t>
  </si>
  <si>
    <t xml:space="preserve">CA TOTAL (K€)</t>
  </si>
  <si>
    <t xml:space="preserve">EBITDA (K€)</t>
  </si>
  <si>
    <t xml:space="preserve">Trésorerie fin d'année (K€)</t>
  </si>
  <si>
    <t xml:space="preserve">Rappel : pessimiste SANS contingence</t>
  </si>
  <si>
    <t xml:space="preserve">   Trésorerie fin d'année (K€)</t>
  </si>
  <si>
    <t xml:space="preserve">   Écart apporté par la contingence (K€)</t>
  </si>
  <si>
    <t xml:space="preserve">✅ Trésorerie toujours positive (minimum 127K€ en Y2)</t>
  </si>
  <si>
    <t xml:space="preserve">✅ EBITDA positif dès Y3 (+118K€)</t>
  </si>
  <si>
    <t xml:space="preserve">✅ Le modèle est résilient : même à -30% d'acquisition, la structure tient avec un plan de contingence chiffré</t>
  </si>
  <si>
    <t xml:space="preserve">PITCH BANCAIRE — HERIADE (10 minutes)</t>
  </si>
  <si>
    <t xml:space="preserve">Plateforme SaaS de gestion &amp; transformation de données — 100% française, modulaire, accessible</t>
  </si>
  <si>
    <t xml:space="preserve">🎯 1. L'ACCROCHE (30 sec)</t>
  </si>
  <si>
    <t xml:space="preserve">🗣️ Script</t>
  </si>
  <si>
    <t xml:space="preserve">En France, 4 millions de PME et TPE gèrent leurs données dans des fichiers Excel éparpillés, des exports manuels et des copier-coller entre logiciels. Elles perdent des heures chaque semaine à consolider des informations qui devraient être connectées. Heriade résout ce problème.</t>
  </si>
  <si>
    <t xml:space="preserve">🎯 Message clé</t>
  </si>
  <si>
    <t xml:space="preserve">Capter l’attention avec un problème concret que le banquier peut comprendre immédiatement.</t>
  </si>
  <si>
    <t xml:space="preserve">⚠️ 2. LE PROBLÈME (1 min)</t>
  </si>
  <si>
    <t xml:space="preserve">Les outils de gestion de données existants — Talend, Informatica, Dataiku — coûtent 1 000 à 2 000€/mois minimum et sont conçus pour les grands comptes avec des équipes tech dédiées. Les PME françaises n’ont ni le budget, ni les compétences pour les utiliser. Résultat : elles bricolent avec Excel et perdent en fiabilité, en temps, et en capacité de décision.</t>
  </si>
  <si>
    <t xml:space="preserve">Montrer que le marché est mal servi — les solutions existent mais sont inaccessibles pour la cible.</t>
  </si>
  <si>
    <t xml:space="preserve">✅ 3. LA SOLUTION (2 min)</t>
  </si>
  <si>
    <t xml:space="preserve">Heriade est une plateforme de données qui centralise, transforme et sécurise les flux métier de l'entreprise. Son architecture ouverte et son socle de sécurité — double authentification, multi-tenant, traçabilité — permettent de greffer rapidement des outils légers, formulaires IA en entrée, dashboards et add-in Excel en sortie, sans rien sacrifier à la gouvernance ni à la sécurité. Les équipes gardent leurs outils ; nous leur garantissons des données justes. Aujourd'hui, le cas d'usage emblématique c'est Excel : nous ne le remplaçons pas, nous le rendons fiable.</t>
  </si>
  <si>
    <t xml:space="preserve">Concrètement : pour une RRH d'ETI qui passait 2 à 3 jours par mois à consolider ses données, Heriade fait tomber ce temps sous les 30 minutes. Pour un RAF qui clôture 3 entités multi-ERP, les 4 à 6 jours deviennent 1 jour de validation. Pour un CDG, 70% du temps passé à assembler des données est redonné à l'analyse. Tout cela à partir de 50€/mois pour l'offre Avancé — 2 à 6 fois moins cher que MyReport, Jedox ou Pigment. Et demain, chaque module IA développé par l'équipe ou nos partenaires s'intègre sans refonte — c'est ça, la différence d'une plateforme-socle.</t>
  </si>
  <si>
    <t xml:space="preserve">Différenciation à deux niveaux : aujourd'hui, des gains concrets et chiffrés sur Excel (3 à 10x plus rapide). Demain, une plateforme-socle sécurisée sur laquelle greffer rapidement des outils IA métier. Le banquier doit retenir 3 choses : « socle sécurisé 2FA + multi-tenant », « gains chiffrés sur Excel », « architecture ouverte pour l'IA ».</t>
  </si>
  <si>
    <t xml:space="preserve">💪 4. LA PREUVE D'EXÉCUTION (1 min)</t>
  </si>
  <si>
    <t xml:space="preserve">Nous ne sommes pas au stade de l’idée. Les trois modules indépendants (Formulaires, Fiches, To Do List) sont sortis en 2025, avec un premier client payant depuis juin 2025 et constituent aujourd'hui l'offre Base avec 5 clients actifs. Une console d'administration avec double authentification et gestion multi-tenant (utilisateurs, établissements, services, modules) est également en production — socle technique commun aux deux offres. Pierre et moi avons investi 2 ans de développement sans rémunération, valorisés à 108 000€ en apport en nature. C’est notre engagement concret dans ce projet.</t>
  </si>
  <si>
    <t xml:space="preserve">Rassurer : ce n’est pas un PowerPoint, c’est un produit qui fonctionne avec des vrais clients. L’apport en nature prouve l’engagement.</t>
  </si>
  <si>
    <t xml:space="preserve">📈 5. LE MARCHÉ (1 min)</t>
  </si>
  <si>
    <t xml:space="preserve">Le marché français des outils de gestion de données représente 4,5 milliards d’euros, en croissance de 16 à 20% par an. Notre segment accessible — TPE/PME/ETI avec des outils en français — c’est 200 millions d’euros. La réglementation RGPD et la tendance à la souveraineté numérique jouent en notre faveur.</t>
  </si>
  <si>
    <t xml:space="preserve">Le marché est gros, en croissance, et les tendances réglementaires nous portent. Ne pas s’attarder — le banquier veut surtout les chiffres.</t>
  </si>
  <si>
    <t xml:space="preserve">💰 6. LE MODÈLE ÉCONOMIQUE (2 min)</t>
  </si>
  <si>
    <t xml:space="preserve">3 gammes, facturation annuelle :</t>
  </si>
  <si>
    <t xml:space="preserve">• Base à 20€/mois pour les TPE — c’est la porte d’entrée, avec un LTV/CAC de 11x</t>
  </si>
  <si>
    <t xml:space="preserve">• Avancé à partir de 175€/mois pour les PME — le cœur de notre CA, LTV/CAC de 10x</t>
  </si>
  <si>
    <t xml:space="preserve">• Sur mesure à partir de 700€/mois pour les ETI — LTV/CAC de 6x</t>
  </si>
  <si>
    <t xml:space="preserve">Le modèle SaaS récurrent nous donne une forte prévisibilité. Nos ratios LTV/CAC sont tous bien au-dessus des standards du secteur. En parallèle, nous maintenons une activité de services — sous-traitance et TMA — qui finance la croissance en Y1-Y2 sans dilution.</t>
  </si>
  <si>
    <t xml:space="preserve">Insister sur le récurrent et la prévisibilité — c’est ce que les banquiers adorent. Les services rassurent sur le court terme.</t>
  </si>
  <si>
    <t xml:space="preserve">📊 7. LES PROJECTIONS (1 min 30)</t>
  </si>
  <si>
    <t xml:space="preserve">Sur 5 ans :</t>
  </si>
  <si>
    <t xml:space="preserve">• 57 clients et 98K€ de CA en Y1, dont 90K€ de services qui sécurisent le démarrage</t>
  </si>
  <si>
    <t xml:space="preserve">• EBITDA positif dès Y3 — le point d’inflexion</t>
  </si>
  <si>
    <t xml:space="preserve">• 735 clients et 869K€ de CA en Y5, dont 82% de récurrent SaaS</t>
  </si>
  <si>
    <t xml:space="preserve">• Trésorerie de 288K€ fin Y5 — toujours positive sur les 5 ans</t>
  </si>
  <si>
    <t xml:space="preserve">Le creux de trésorerie est à 12K€ en Y3, notre point de passage. Nous avons modélisé le scénario pessimiste à -30% d'acquisition AVEC plan de contingence appliqué : gel du recrutement, renforcement services, différé 12 mois. Résultat : trésorerie minimale à 127K€, EBITDA+ dès Y3, trésorerie Y5 à 651K€. Le modèle est résilient.</t>
  </si>
  <si>
    <t xml:space="preserve">Être transparent sur le creux Y3 AVANT que le banquier ne le découvre — et montrer qu’on l’a anticipé avec un plan B.</t>
  </si>
  <si>
    <t xml:space="preserve">🏦 8. LA DEMANDE (1 min)</t>
  </si>
  <si>
    <t xml:space="preserve">Nous demandons un prêt de 250 000€ sur 7 ans à 4%. Avec notre apport en nature de 108 000€, le ratio apport/emprunt est de 43% — bien au-dessus du seuil habituel de 20-30%.</t>
  </si>
  <si>
    <t xml:space="preserve">Ce financement couvre la masse salariale pendant la montée en charge (48%), le développement du noyau central (20%), le marketing (10%), l’infrastructure (6%), et un matelas de sécurité de 30 000€.</t>
  </si>
  <si>
    <t xml:space="preserve">Nous proposons en garantie : la garantie BPI France jusqu’à 150K€, le nantissement du fonds de commerce incluant l’apport en nature, et une caution personnelle limitée et dégressive.</t>
  </si>
  <si>
    <t xml:space="preserve">Annoncer les garanties spontanément — ne pas attendre que le banquier les demande. Le ratio 43% et la BPI sont les deux arguments massue.</t>
  </si>
  <si>
    <t xml:space="preserve">🚀 9. LE CLOSING (30 sec)</t>
  </si>
  <si>
    <t xml:space="preserve">Heriade combine un marché en forte croissance, un produit déjà en production, une équipe complémentaire engagée depuis 2 ans, et un modèle SaaS éprouvé. Nous sommes les seuls à proposer une plateforme de transformation de données 100% française, accessible et modulaire. Le timing est idéal — et nous avons la capacité d’exécution pour le prouver.</t>
  </si>
  <si>
    <t xml:space="preserve">Terminer avec assurance. Regarder le banquier dans les yeux. Laisser un silence — c’est lui qui doit parler ensuite.</t>
  </si>
  <si>
    <t xml:space="preserve">💡 CONSEILS DE PRÉSENTATION</t>
  </si>
  <si>
    <t xml:space="preserve">Aspect</t>
  </si>
  <si>
    <t xml:space="preserve">Recommandation</t>
  </si>
  <si>
    <t xml:space="preserve">💻 Support</t>
  </si>
  <si>
    <t xml:space="preserve">Utilisez l’onglet « Résumé Présentation » comme base de slides (11 slides prêtes). Imprimez le P&amp;L et le plan de financement en backup.</t>
  </si>
  <si>
    <t xml:space="preserve">🎭 Ton</t>
  </si>
  <si>
    <t xml:space="preserve">Factuel et confiant, pas de survente. Les banquiers détestent l’excès d’enthousiasme. Parlez en chiffres, pas en superlatifs.</t>
  </si>
  <si>
    <t xml:space="preserve">📱 Démo</t>
  </si>
  <si>
    <t xml:space="preserve">Si possible, montrez le produit en 2 minutes sur tablette ou portable. Rien ne vaut une démo live pour prouver que ce n’est pas un PowerPoint.</t>
  </si>
  <si>
    <t xml:space="preserve">⏱️ Timing</t>
  </si>
  <si>
    <t xml:space="preserve">10 minutes de pitch, 20 minutes de questions. Ne dépassez JAMAIS les 10 min — le banquier a d’autres rendez-vous.</t>
  </si>
  <si>
    <t xml:space="preserve">📄 Documents</t>
  </si>
  <si>
    <t xml:space="preserve">Apportez le BP imprimé, les statuts de la SAS, les 3 derniers bilans de vos sociétés respectives (Lamare / Kalixys), et un CV chacun.</t>
  </si>
  <si>
    <t xml:space="preserve">❓ QUESTIONS ANTICIPÉES DU BANQUIER</t>
  </si>
  <si>
    <t xml:space="preserve">Question</t>
  </si>
  <si>
    <t xml:space="preserve">Réponse suggérée</t>
  </si>
  <si>
    <t xml:space="preserve">« Quelles garanties ? »</t>
  </si>
  <si>
    <t xml:space="preserve">BPI France (150K€, 60%), nantissement du fonds de commerce (logiciel + base clients), caution personnelle limitée et dégressive. L’apport en nature de 108K€ est nanti avec le fonds.</t>
  </si>
  <si>
    <t xml:space="preserve">« Et si ça marche moins bien ? »</t>
  </si>
  <si>
    <t xml:space="preserve">Scénario pessimiste -30% avec contingence chiffrée et modélisée : gel total du recrutement post-Y1 (économie 48K€ Y2 → 211K€ Y5), renforcement services +25K€/an, différé de 12 mois sur l'emprunt (-42K€ cash Y1). Résultat : trésorerie minimale à 127K€ en Y2 (vs -36K€ sans contingence), EBITDA positif dès Y3. [Ouvrir l'onglet Scénarios, section 4]</t>
  </si>
  <si>
    <t xml:space="preserve">« Pourquoi vous et pas un autre ? »</t>
  </si>
  <si>
    <t xml:space="preserve">20 ans d’expérience CDG/data (cible exacte d’Heriade) + CTO 11 ans (ex-Accenture/Michelin). 2 ans sans salaire. 3 modules en production. Aucun concurrent français à 20€/mois.</t>
  </si>
  <si>
    <t xml:space="preserve">« Votre CA Services, c’est pas du SaaS... »</t>
  </si>
  <si>
    <t xml:space="preserve">C’est notre rampe de lancement. Les services passent de 91% du CA en Y1 à 18% en Y5. C’est un modèle classique de transition SaaS — les services financent le produit sans dilution.</t>
  </si>
  <si>
    <t xml:space="preserve">« 12K€ de trésorerie en Y3, c’est risqué... »</t>
  </si>
  <si>
    <t xml:space="preserve">C’est le point de passage, et on l’a anticipé. Un différé de 12 mois (recommandé dans notre stratégie) libèrerait 42K€ supplémentaires. Et le scénario réaliste montre une remontée à 62K€ dès Y4.</t>
  </si>
  <si>
    <t xml:space="preserve">« Capital social de 100€, c’est faible... »</t>
  </si>
  <si>
    <t xml:space="preserve">Le capital social est symbolique, mais l’apport en nature de 108K€ (logiciel développé sur 2 ans) porte l’apport total à 108 100€, soit un ratio de 43%. C’est validé par un Commissaire aux Apports.</t>
  </si>
  <si>
    <t xml:space="preserve">« Quid du différé de remboursement ? »</t>
  </si>
  <si>
    <t xml:space="preserve">On souhaite en discuter. Un différé de 12 mois nous permettrait de commencer les remboursements une fois le noyau central lancé (sept. 2026) et les premiers clients Avancé acquis. Ça sécuriserait le Y1.</t>
  </si>
  <si>
    <t xml:space="preserve">HERIADE — Business Plan</t>
  </si>
  <si>
    <t xml:space="preserve">Plateforme SaaS de gestion &amp; transformation de données</t>
  </si>
  <si>
    <t xml:space="preserve">Plateforme sécurisée (2FA, multi-tenant) • Socle ouvert pour outils légers IA • Dès 20€/mois</t>
  </si>
  <si>
    <t xml:space="preserve">📌 SLIDE 2 — Vision &amp; Mission</t>
  </si>
  <si>
    <t xml:space="preserve">Faire d'Heriade la référence française des plateformes SaaS de gestion et transformation de données. Expansion internationale à horizon 3-5 ans.</t>
  </si>
  <si>
    <t xml:space="preserve">Démocratiser la gestion et transformation des données en France avec une plateforme 100% française, modulaire et abordable, connectant toutes les sources métier à des sorties exploitables.</t>
  </si>
  <si>
    <t xml:space="preserve">Plateforme qui centralise, transforme et sécurise les flux métier. Socle ouvert (2FA, multi-tenant, traçabilité) permettant de greffer rapidement des outils légers — formulaires IA en entrée, dashboards et add-in Excel en sortie — sans sacrifier la gouvernance.</t>
  </si>
  <si>
    <t xml:space="preserve">📌 SLIDE 3 — Offre Commerciale (3 Gammes)</t>
  </si>
  <si>
    <t xml:space="preserve">Prix/mois</t>
  </si>
  <si>
    <t xml:space="preserve">1 module indépendant (Formulaires, Fiches...)</t>
  </si>
  <si>
    <t xml:space="preserve">à partir de 50 €</t>
  </si>
  <si>
    <t xml:space="preserve">Noyau central + tous modules + connecteurs</t>
  </si>
  <si>
    <t xml:space="preserve">à partir de 500 €</t>
  </si>
  <si>
    <t xml:space="preserve">Noyau + modules + dév. spécifiques + SLA premium</t>
  </si>
  <si>
    <t xml:space="preserve">📌 SLIDE 4 — Marché &amp; Opportunité</t>
  </si>
  <si>
    <t xml:space="preserve">Croissance</t>
  </si>
  <si>
    <t xml:space="preserve">TAM</t>
  </si>
  <si>
    <t xml:space="preserve">Marché FR outils gestion &amp; transformation data</t>
  </si>
  <si>
    <t xml:space="preserve">16%/an</t>
  </si>
  <si>
    <t xml:space="preserve">SAM</t>
  </si>
  <si>
    <t xml:space="preserve">SaaS data management TPE/PME/ETI</t>
  </si>
  <si>
    <t xml:space="preserve">18%/an</t>
  </si>
  <si>
    <t xml:space="preserve">SOM</t>
  </si>
  <si>
    <t xml:space="preserve">Outils accessibles en français, objectif 3 ans</t>
  </si>
  <si>
    <t xml:space="preserve">20%/an</t>
  </si>
  <si>
    <t xml:space="preserve">Tendances clés :</t>
  </si>
  <si>
    <t xml:space="preserve">📈 Explosion des données (x2 tous les 2 ans)</t>
  </si>
  <si>
    <t xml:space="preserve">📈 Adoption SaaS +25%/an en France</t>
  </si>
  <si>
    <t xml:space="preserve">📈 RGPD = obligation de structurer ses données</t>
  </si>
  <si>
    <t xml:space="preserve">📈 Démocratisation no-code / low-code</t>
  </si>
  <si>
    <t xml:space="preserve">📈 IA générative dans les pipelines de données</t>
  </si>
  <si>
    <t xml:space="preserve">📌 SLIDE 5 — Avantage Concurrentiel</t>
  </si>
  <si>
    <t xml:space="preserve">1 170€+/mois</t>
  </si>
  <si>
    <t xml:space="preserve">Complet, open-source</t>
  </si>
  <si>
    <t xml:space="preserve">Complexe, cher</t>
  </si>
  <si>
    <t xml:space="preserve">&gt;2 000€/mois</t>
  </si>
  <si>
    <t xml:space="preserve">Très cher, grands comptes</t>
  </si>
  <si>
    <t xml:space="preserve">&gt;1 500€/mois</t>
  </si>
  <si>
    <t xml:space="preserve">Prix élevé, complexe PME</t>
  </si>
  <si>
    <t xml:space="preserve">8,40€/mois/user</t>
  </si>
  <si>
    <t xml:space="preserve">Très répandu, écosystème MS</t>
  </si>
  <si>
    <t xml:space="preserve">Limité en transformation</t>
  </si>
  <si>
    <t xml:space="preserve">⭐ HERIADE</t>
  </si>
  <si>
    <t xml:space="preserve">Dès 20€/mois</t>
  </si>
  <si>
    <t xml:space="preserve">100% FR, plateforme-socle sécurisée (2FA), architecture ouverte pour outils légers IA, add-in Excel</t>
  </si>
  <si>
    <t xml:space="preserve">2-6x moins cher que concurrents directs (MyReport, Jedox, Pigment)</t>
  </si>
  <si>
    <t xml:space="preserve">📌 SLIDE 6 — Projections Financières (5 ans)</t>
  </si>
  <si>
    <t xml:space="preserve">Clients actifs</t>
  </si>
  <si>
    <t xml:space="preserve">CA Total</t>
  </si>
  <si>
    <t xml:space="preserve">  dont CA SaaS</t>
  </si>
  <si>
    <t xml:space="preserve">8K€</t>
  </si>
  <si>
    <t xml:space="preserve">86K€</t>
  </si>
  <si>
    <t xml:space="preserve">243K€</t>
  </si>
  <si>
    <t xml:space="preserve">449K€</t>
  </si>
  <si>
    <t xml:space="preserve">709K€</t>
  </si>
  <si>
    <t xml:space="preserve">  dont CA Services</t>
  </si>
  <si>
    <t xml:space="preserve">90K€</t>
  </si>
  <si>
    <t xml:space="preserve">110K€</t>
  </si>
  <si>
    <t xml:space="preserve">140K€</t>
  </si>
  <si>
    <t xml:space="preserve">150K€</t>
  </si>
  <si>
    <t xml:space="preserve">160K€</t>
  </si>
  <si>
    <t xml:space="preserve">Marge brute</t>
  </si>
  <si>
    <t xml:space="preserve">97,9%</t>
  </si>
  <si>
    <t xml:space="preserve">96,3%</t>
  </si>
  <si>
    <t xml:space="preserve">96,5%</t>
  </si>
  <si>
    <t xml:space="preserve">96,8%</t>
  </si>
  <si>
    <t xml:space="preserve">97,0%</t>
  </si>
  <si>
    <t xml:space="preserve">-78K€</t>
  </si>
  <si>
    <t xml:space="preserve">-46K€</t>
  </si>
  <si>
    <t xml:space="preserve">+16K€</t>
  </si>
  <si>
    <t xml:space="preserve">+110K€</t>
  </si>
  <si>
    <t xml:space="preserve">+329K€</t>
  </si>
  <si>
    <t xml:space="preserve">Résultat net cumulé</t>
  </si>
  <si>
    <t xml:space="preserve">-21K€</t>
  </si>
  <si>
    <t xml:space="preserve">-63K€</t>
  </si>
  <si>
    <t xml:space="preserve">-30K€</t>
  </si>
  <si>
    <t xml:space="preserve">+40K€</t>
  </si>
  <si>
    <t xml:space="preserve">+242K€</t>
  </si>
  <si>
    <t xml:space="preserve">📌 SLIDE 7 — Trésorerie &amp; Financement</t>
  </si>
  <si>
    <t xml:space="preserve">Trésorerie début</t>
  </si>
  <si>
    <t xml:space="preserve">250K€</t>
  </si>
  <si>
    <t xml:space="preserve">131K€</t>
  </si>
  <si>
    <t xml:space="preserve">44K€</t>
  </si>
  <si>
    <t xml:space="preserve">12K€</t>
  </si>
  <si>
    <t xml:space="preserve">62K€</t>
  </si>
  <si>
    <t xml:space="preserve">Flux net</t>
  </si>
  <si>
    <t xml:space="preserve">-119K€</t>
  </si>
  <si>
    <t xml:space="preserve">-87K€</t>
  </si>
  <si>
    <t xml:space="preserve">-32K€</t>
  </si>
  <si>
    <t xml:space="preserve">+51K€</t>
  </si>
  <si>
    <t xml:space="preserve">+225K€</t>
  </si>
  <si>
    <t xml:space="preserve">Trésorerie fin</t>
  </si>
  <si>
    <t xml:space="preserve">288K€</t>
  </si>
  <si>
    <t xml:space="preserve">💰 Financement : 250K€ (prêt bancaire 4%, 7 ans) + 108K€ apport en nature logiciel (ratio apport/emprunt 43%) — Trésorerie toujours positive — Retour à l’équilibre Y3</t>
  </si>
  <si>
    <t xml:space="preserve">📌 SLIDE 8 — Roadmap Produit</t>
  </si>
  <si>
    <t xml:space="preserve">Juin 2025 (prod)</t>
  </si>
  <si>
    <t xml:space="preserve">Offre Base — 1ers clients</t>
  </si>
  <si>
    <t xml:space="preserve">2025</t>
  </si>
  <si>
    <t xml:space="preserve">2FA + gestion users/établissements/services</t>
  </si>
  <si>
    <t xml:space="preserve">Espace de travail</t>
  </si>
  <si>
    <t xml:space="preserve">Inclus dans Avancé</t>
  </si>
  <si>
    <t xml:space="preserve">CRM + Gestion de projet</t>
  </si>
  <si>
    <t xml:space="preserve">2027-2029</t>
  </si>
  <si>
    <t xml:space="preserve">Nouveau segment ESN/cabinets</t>
  </si>
  <si>
    <t xml:space="preserve">2029-2030</t>
  </si>
  <si>
    <t xml:space="preserve">Marché européen (EN, ES, DE)</t>
  </si>
  <si>
    <t xml:space="preserve">📌 SLIDE 9 — Équipe &amp; Recrutement</t>
  </si>
  <si>
    <t xml:space="preserve">Effectif</t>
  </si>
  <si>
    <t xml:space="preserve">2025 (actuel)</t>
  </si>
  <si>
    <t xml:space="preserve">Équipe fondatrice (2 dev + 1 CP + 1 freelance)</t>
  </si>
  <si>
    <t xml:space="preserve">Dév. produit, 1ers clients</t>
  </si>
  <si>
    <t xml:space="preserve">Développeur full-stack (CDI)</t>
  </si>
  <si>
    <t xml:space="preserve">Développeur + Commercial (CDI)</t>
  </si>
  <si>
    <t xml:space="preserve">Développeur junior (CDI)</t>
  </si>
  <si>
    <t xml:space="preserve">📌 SLIDE 10 — Risques &amp; Mitigations</t>
  </si>
  <si>
    <t xml:space="preserve">Concurrence acteurs établis</t>
  </si>
  <si>
    <t xml:space="preserve">Différenciation par simplicité et prix</t>
  </si>
  <si>
    <t xml:space="preserve">Apport en nature 108K€ (ratio 43%) + focus cash-flow positif rapide, frais maîtrisés</t>
  </si>
  <si>
    <t xml:space="preserve">Churn élevé offre Base</t>
  </si>
  <si>
    <t xml:space="preserve">Onboarding soigné, upsell Avancé, engagement annuel</t>
  </si>
  <si>
    <t xml:space="preserve">Difficulté recrutement tech</t>
  </si>
  <si>
    <t xml:space="preserve">Télétravail, juniors formés en interne, freelances</t>
  </si>
  <si>
    <t xml:space="preserve">Cycle vente long (Sur mesure)</t>
  </si>
  <si>
    <t xml:space="preserve">Démarrage Base/Avancé, Sur mesure en Y2-Y3</t>
  </si>
  <si>
    <t xml:space="preserve">📌 SLIDE 11 — Messages Clés (Closing)</t>
  </si>
  <si>
    <t xml:space="preserve">Modèle SaaS avec revenus récurrents annuels — forte prévisibilité du CA</t>
  </si>
  <si>
    <t xml:space="preserve">3 gammes couvrant TPE → Grands comptes — marché français complet</t>
  </si>
  <si>
    <t xml:space="preserve">Marché data en forte croissance (+16-20%/an) — timing idéal</t>
  </si>
  <si>
    <t xml:space="preserve">Plateforme qui centralise, transforme et sécurise les flux métier — socle ouvert pour greffer rapidement des outils légers IA en entrée/sortie sans sacrifier la gouvernance</t>
  </si>
  <si>
    <t xml:space="preserve">2 ans de développement non rémunéré (sweat equity) + apport en nature du logiciel (108K€) = conviction et engagement total</t>
  </si>
  <si>
    <t xml:space="preserve">Positionnement unique : plateforme-socle sécurisée (2FA, multi-tenant) + add-in Excel pour continuité d'usage — cible CDG/RAF de PME/ETI françaises</t>
  </si>
  <si>
    <t xml:space="preserve">🎯</t>
  </si>
  <si>
    <t xml:space="preserve">Objectif : 735 clients et 869K€ de CA en Y5 (2030)</t>
  </si>
  <si>
    <t xml:space="preserve">💰</t>
  </si>
  <si>
    <t xml:space="preserve">Demande de financement : 250K€ (prêt bancaire) + 108K€ apport en nature — Ratio apport/emprunt 43% — Trésorerie +273K€ fin Y5</t>
  </si>
  <si>
    <t xml:space="preserve">📌 SLIDE SUPPLÉMENTAIRE — Personas &amp; Gains Concrets (offre Avancé, lancement Sept 2026)</t>
  </si>
  <si>
    <t xml:space="preserve">Avant (Excel local)</t>
  </si>
  <si>
    <t xml:space="preserve">Après (Heriade)</t>
  </si>
  <si>
    <t xml:space="preserve">Gain</t>
  </si>
  <si>
    <t xml:space="preserve">🧑 RRH — ETI 350 sal.</t>
  </si>
  <si>
    <t xml:space="preserve">Export SIRH + GTA, RECHERCHEV, normalisation manuelle, fichier maître Excel</t>
  </si>
  <si>
    <t xml:space="preserve">Sources connectées auto, add-in Excel avec formules préservées</t>
  </si>
  <si>
    <t xml:space="preserve">2-3 jours → &lt; 30 min</t>
  </si>
  <si>
    <t xml:space="preserve">🧑 RAF — Groupe 3 entités</t>
  </si>
  <si>
    <t xml:space="preserve">3 ERP différents (Sage, Cegid, SAP), mapping PCG manuel, élimination intercos à la main</t>
  </si>
  <si>
    <t xml:space="preserve">Règles d'élimination configurées une fois, consolidation automatique tracée</t>
  </si>
  <si>
    <t xml:space="preserve">4-6 jours → 1 jour</t>
  </si>
  <si>
    <t xml:space="preserve">🧑 CDG — PME services 180 sal.</t>
  </si>
  <si>
    <t xml:space="preserve">Collecte Finance+RH+Expl. désynchronisée, 70% temps en assemblage, référentiels divergents</t>
  </si>
  <si>
    <t xml:space="preserve">Référentiel analytique partagé, vue unifiée, actualisation à la demande</t>
  </si>
  <si>
    <t xml:space="preserve">Collecte : 2j → 15 min</t>
  </si>
  <si>
    <t xml:space="preserve">🧑 Resp. atelier — Indus 90 sal.</t>
  </si>
  <si>
    <t xml:space="preserve">Saisies manuelles, MES non connecté, accès RH/Finance J+2 à J+7</t>
  </si>
  <si>
    <t xml:space="preserve">Formulaires structurés, données croisées automatiquement RH × Finance × Production</t>
  </si>
  <si>
    <t xml:space="preserve">J+7 → quasi temps réel</t>
  </si>
  <si>
    <t xml:space="preserve">💬 Phrase à retenir : « Heriade ne remplace pas Excel, elle le rend fiable »</t>
  </si>
</sst>
</file>

<file path=xl/styles.xml><?xml version="1.0" encoding="utf-8"?>
<styleSheet xmlns="http://schemas.openxmlformats.org/spreadsheetml/2006/main">
  <numFmts count="15">
    <numFmt numFmtId="164" formatCode="General"/>
    <numFmt numFmtId="165" formatCode="#,##0&quot; €&quot;"/>
    <numFmt numFmtId="166" formatCode="#,##0"/>
    <numFmt numFmtId="167" formatCode="0%"/>
    <numFmt numFmtId="168" formatCode="@"/>
    <numFmt numFmtId="169" formatCode="#,##0&quot; €&quot;;\(#,##0&quot; €)&quot;;\-"/>
    <numFmt numFmtId="170" formatCode="0.0"/>
    <numFmt numFmtId="171" formatCode="General"/>
    <numFmt numFmtId="172" formatCode="0.0%"/>
    <numFmt numFmtId="173" formatCode="#,##0&quot; €&quot;;#,##0&quot; €&quot;;\-"/>
    <numFmt numFmtId="174" formatCode="0.0%;\(0.0%\);\-"/>
    <numFmt numFmtId="175" formatCode="#,##0.0&quot; €&quot;"/>
    <numFmt numFmtId="176" formatCode="0.0&quot; mois&quot;"/>
    <numFmt numFmtId="177" formatCode="#,##0;\(#,##0\)"/>
    <numFmt numFmtId="178" formatCode="\+#,##0;\(#,##0\)"/>
  </numFmts>
  <fonts count="148">
    <font>
      <sz val="11"/>
      <color theme="1"/>
      <name val="Aptos Narrow"/>
      <family val="2"/>
      <charset val="1"/>
    </font>
    <font>
      <sz val="10"/>
      <name val="Arial"/>
      <family val="0"/>
    </font>
    <font>
      <sz val="10"/>
      <name val="Arial"/>
      <family val="0"/>
    </font>
    <font>
      <sz val="10"/>
      <name val="Arial"/>
      <family val="0"/>
    </font>
    <font>
      <b val="true"/>
      <sz val="18"/>
      <color rgb="FF2C3E6B"/>
      <name val="Calibri"/>
      <family val="0"/>
      <charset val="1"/>
    </font>
    <font>
      <i val="true"/>
      <sz val="12"/>
      <color rgb="FF595959"/>
      <name val="Calibri"/>
      <family val="0"/>
      <charset val="1"/>
    </font>
    <font>
      <b val="true"/>
      <sz val="11"/>
      <color rgb="FF2C3E6B"/>
      <name val="Calibri"/>
      <family val="0"/>
      <charset val="1"/>
    </font>
    <font>
      <b val="true"/>
      <sz val="11"/>
      <color rgb="FF2C5F2D"/>
      <name val="Calibri"/>
      <family val="0"/>
      <charset val="1"/>
    </font>
    <font>
      <b val="true"/>
      <sz val="13"/>
      <color rgb="FFFFFFFF"/>
      <name val="Calibri"/>
      <family val="0"/>
      <charset val="1"/>
    </font>
    <font>
      <b val="true"/>
      <sz val="12"/>
      <color rgb="FF2C3E6B"/>
      <name val="Calibri"/>
      <family val="0"/>
      <charset val="1"/>
    </font>
    <font>
      <b val="true"/>
      <sz val="11"/>
      <color rgb="FF3D3D3D"/>
      <name val="Calibri"/>
      <family val="0"/>
      <charset val="1"/>
    </font>
    <font>
      <sz val="11"/>
      <color rgb="FF3D3D3D"/>
      <name val="Calibri"/>
      <family val="0"/>
      <charset val="1"/>
    </font>
    <font>
      <i val="true"/>
      <sz val="10"/>
      <color rgb="FF595959"/>
      <name val="Calibri"/>
      <family val="0"/>
      <charset val="1"/>
    </font>
    <font>
      <i val="true"/>
      <sz val="9"/>
      <color rgb="FF9D9D9D"/>
      <name val="Calibri"/>
      <family val="0"/>
      <charset val="1"/>
    </font>
    <font>
      <b val="true"/>
      <sz val="16"/>
      <color rgb="FF1B2A4A"/>
      <name val="Calibri"/>
      <family val="0"/>
      <charset val="1"/>
    </font>
    <font>
      <b val="true"/>
      <sz val="11"/>
      <color rgb="FF1B2A4A"/>
      <name val="Calibri"/>
      <family val="0"/>
      <charset val="1"/>
    </font>
    <font>
      <b val="true"/>
      <sz val="11"/>
      <color rgb="FFFFFFFF"/>
      <name val="Calibri"/>
      <family val="0"/>
      <charset val="1"/>
    </font>
    <font>
      <sz val="11"/>
      <name val="Cambria"/>
      <family val="0"/>
      <charset val="1"/>
    </font>
    <font>
      <b val="true"/>
      <sz val="11"/>
      <color rgb="FF4A6FAD"/>
      <name val="Calibri"/>
      <family val="0"/>
      <charset val="1"/>
    </font>
    <font>
      <b val="true"/>
      <i val="true"/>
      <sz val="10"/>
      <color rgb="FF2C3E6B"/>
      <name val="Calibri"/>
      <family val="0"/>
      <charset val="1"/>
    </font>
    <font>
      <sz val="11"/>
      <color rgb="FFAAAAAA"/>
      <name val="Calibri"/>
      <family val="0"/>
      <charset val="1"/>
    </font>
    <font>
      <b val="true"/>
      <sz val="14"/>
      <color rgb="FF2E7D32"/>
      <name val="Calibri"/>
      <family val="0"/>
      <charset val="1"/>
    </font>
    <font>
      <i val="true"/>
      <sz val="10"/>
      <color rgb="FF3D3D3D"/>
      <name val="Calibri"/>
      <family val="0"/>
      <charset val="1"/>
    </font>
    <font>
      <i val="true"/>
      <sz val="9"/>
      <color rgb="FF595959"/>
      <name val="Arial"/>
      <family val="0"/>
      <charset val="1"/>
    </font>
    <font>
      <b val="true"/>
      <sz val="12"/>
      <color rgb="FF1B2A4A"/>
      <name val="Calibri"/>
      <family val="0"/>
      <charset val="1"/>
    </font>
    <font>
      <b val="true"/>
      <sz val="11"/>
      <color rgb="FF1B3A5C"/>
      <name val="Calibri"/>
      <family val="0"/>
      <charset val="1"/>
    </font>
    <font>
      <b val="true"/>
      <sz val="13"/>
      <color rgb="FF3D3D3D"/>
      <name val="Calibri"/>
      <family val="0"/>
      <charset val="1"/>
    </font>
    <font>
      <b val="true"/>
      <sz val="11"/>
      <color rgb="FF2E7D32"/>
      <name val="Calibri"/>
      <family val="0"/>
      <charset val="1"/>
    </font>
    <font>
      <sz val="11"/>
      <color theme="1"/>
      <name val="Calibri"/>
      <family val="0"/>
      <charset val="1"/>
    </font>
    <font>
      <b val="true"/>
      <sz val="11"/>
      <color rgb="FFC62828"/>
      <name val="Calibri"/>
      <family val="0"/>
      <charset val="1"/>
    </font>
    <font>
      <b val="true"/>
      <sz val="11"/>
      <color rgb="FF1565C0"/>
      <name val="Calibri"/>
      <family val="0"/>
      <charset val="1"/>
    </font>
    <font>
      <b val="true"/>
      <sz val="11"/>
      <color rgb="FFE65100"/>
      <name val="Calibri"/>
      <family val="0"/>
      <charset val="1"/>
    </font>
    <font>
      <b val="true"/>
      <sz val="11"/>
      <color rgb="FF2E7D5B"/>
      <name val="Calibri"/>
      <family val="0"/>
      <charset val="1"/>
    </font>
    <font>
      <sz val="11"/>
      <color rgb="FF7A7A7A"/>
      <name val="Calibri"/>
      <family val="0"/>
      <charset val="1"/>
    </font>
    <font>
      <b val="true"/>
      <sz val="14"/>
      <color rgb="FF1B2A4A"/>
      <name val="Aptos Narrow"/>
      <family val="2"/>
      <charset val="1"/>
    </font>
    <font>
      <b val="true"/>
      <sz val="11"/>
      <color rgb="FF1B2A4A"/>
      <name val="Aptos Narrow"/>
      <family val="2"/>
      <charset val="1"/>
    </font>
    <font>
      <b val="true"/>
      <sz val="11"/>
      <color theme="1"/>
      <name val="Aptos Narrow"/>
      <family val="2"/>
      <charset val="1"/>
    </font>
    <font>
      <i val="true"/>
      <sz val="11"/>
      <color rgb="FF555555"/>
      <name val="Aptos Narrow"/>
      <family val="2"/>
      <charset val="1"/>
    </font>
    <font>
      <b val="true"/>
      <sz val="12"/>
      <color rgb="FF1F4E78"/>
      <name val="Arial"/>
      <family val="0"/>
      <charset val="1"/>
    </font>
    <font>
      <i val="true"/>
      <sz val="10"/>
      <color rgb="FF595959"/>
      <name val="Arial"/>
      <family val="0"/>
      <charset val="1"/>
    </font>
    <font>
      <b val="true"/>
      <sz val="10"/>
      <color rgb="FFFFFFFF"/>
      <name val="Arial"/>
      <family val="0"/>
      <charset val="1"/>
    </font>
    <font>
      <sz val="9"/>
      <name val="Arial"/>
      <family val="0"/>
      <charset val="1"/>
    </font>
    <font>
      <b val="true"/>
      <sz val="14"/>
      <color rgb="FF1F4E79"/>
      <name val="Aptos Narrow"/>
      <family val="2"/>
      <charset val="1"/>
    </font>
    <font>
      <b val="true"/>
      <sz val="12"/>
      <color rgb="FF1F4E79"/>
      <name val="Aptos Narrow"/>
      <family val="2"/>
      <charset val="1"/>
    </font>
    <font>
      <b val="true"/>
      <sz val="11"/>
      <color rgb="FFFFFFFF"/>
      <name val="Aptos Narrow"/>
      <family val="2"/>
      <charset val="1"/>
    </font>
    <font>
      <sz val="11"/>
      <color theme="1"/>
      <name val="Aptos Narrow"/>
      <family val="0"/>
      <charset val="1"/>
    </font>
    <font>
      <i val="true"/>
      <sz val="9"/>
      <color rgb="FF888888"/>
      <name val="Aptos Narrow"/>
      <family val="2"/>
      <charset val="1"/>
    </font>
    <font>
      <b val="true"/>
      <sz val="11"/>
      <color rgb="FF1F4E79"/>
      <name val="Aptos Narrow"/>
      <family val="2"/>
      <charset val="1"/>
    </font>
    <font>
      <sz val="11"/>
      <color rgb="FFCC0000"/>
      <name val="Aptos Narrow"/>
      <family val="2"/>
      <charset val="1"/>
    </font>
    <font>
      <sz val="11"/>
      <color rgb="FF333333"/>
      <name val="Aptos Narrow"/>
      <family val="2"/>
      <charset val="1"/>
    </font>
    <font>
      <b val="true"/>
      <sz val="10"/>
      <color rgb="FFCC0000"/>
      <name val="Aptos Narrow"/>
      <family val="2"/>
      <charset val="1"/>
    </font>
    <font>
      <b val="true"/>
      <sz val="11"/>
      <color theme="1"/>
      <name val="Aptos Narrow"/>
      <family val="0"/>
      <charset val="1"/>
    </font>
    <font>
      <b val="true"/>
      <sz val="11"/>
      <color rgb="FFCC0000"/>
      <name val="Aptos Narrow"/>
      <family val="0"/>
      <charset val="1"/>
    </font>
    <font>
      <b val="true"/>
      <sz val="11"/>
      <color rgb="FFCC0000"/>
      <name val="Aptos Narrow"/>
      <family val="2"/>
      <charset val="1"/>
    </font>
    <font>
      <b val="true"/>
      <sz val="11"/>
      <color rgb="FF1F4E79"/>
      <name val="Aptos Narrow"/>
      <family val="0"/>
      <charset val="1"/>
    </font>
    <font>
      <b val="true"/>
      <sz val="12"/>
      <color theme="1"/>
      <name val="Aptos Narrow"/>
      <family val="2"/>
      <charset val="1"/>
    </font>
    <font>
      <sz val="11"/>
      <color rgb="FF008000"/>
      <name val="Aptos Narrow"/>
      <family val="2"/>
      <charset val="1"/>
    </font>
    <font>
      <sz val="11"/>
      <color rgb="FFD4760A"/>
      <name val="Aptos Narrow"/>
      <family val="2"/>
      <charset val="1"/>
    </font>
    <font>
      <sz val="11"/>
      <color rgb="FF4472C4"/>
      <name val="Aptos Narrow"/>
      <family val="2"/>
      <charset val="1"/>
    </font>
    <font>
      <i val="true"/>
      <sz val="11"/>
      <color rgb="FFD35400"/>
      <name val="Aptos Narrow"/>
      <family val="2"/>
      <charset val="1"/>
    </font>
    <font>
      <b val="true"/>
      <sz val="11"/>
      <color rgb="FF7A7A7A"/>
      <name val="Calibri"/>
      <family val="0"/>
      <charset val="1"/>
    </font>
    <font>
      <sz val="11"/>
      <color rgb="FF0055A5"/>
      <name val="Calibri"/>
      <family val="0"/>
      <charset val="1"/>
    </font>
    <font>
      <sz val="11"/>
      <color rgb="FF5A5A5A"/>
      <name val="Calibri"/>
      <family val="0"/>
      <charset val="1"/>
    </font>
    <font>
      <b val="true"/>
      <sz val="11"/>
      <color rgb="FF0055A5"/>
      <name val="Calibri"/>
      <family val="0"/>
      <charset val="1"/>
    </font>
    <font>
      <b val="true"/>
      <sz val="11"/>
      <color rgb="FF0000FF"/>
      <name val="Calibri"/>
      <family val="0"/>
      <charset val="1"/>
    </font>
    <font>
      <i val="true"/>
      <sz val="11"/>
      <color rgb="FF555555"/>
      <name val="Calibri"/>
      <family val="0"/>
      <charset val="1"/>
    </font>
    <font>
      <b val="true"/>
      <sz val="10"/>
      <color rgb="FFFFFFFF"/>
      <name val="Calibri"/>
      <family val="0"/>
      <charset val="1"/>
    </font>
    <font>
      <b val="true"/>
      <sz val="10"/>
      <color rgb="FF7A7A7A"/>
      <name val="Calibri"/>
      <family val="0"/>
      <charset val="1"/>
    </font>
    <font>
      <sz val="10"/>
      <color rgb="FF7A7A7A"/>
      <name val="Calibri"/>
      <family val="0"/>
      <charset val="1"/>
    </font>
    <font>
      <sz val="11"/>
      <color rgb="FF8B4513"/>
      <name val="Calibri"/>
      <family val="0"/>
      <charset val="1"/>
    </font>
    <font>
      <sz val="11"/>
      <color rgb="FF2E7D5B"/>
      <name val="Calibri"/>
      <family val="0"/>
      <charset val="1"/>
    </font>
    <font>
      <i val="true"/>
      <sz val="10"/>
      <color rgb="FF7A7A7A"/>
      <name val="Calibri"/>
      <family val="0"/>
      <charset val="1"/>
    </font>
    <font>
      <i val="true"/>
      <sz val="11"/>
      <color rgb="FF7A7A7A"/>
      <name val="Calibri"/>
      <family val="0"/>
      <charset val="1"/>
    </font>
    <font>
      <b val="true"/>
      <sz val="12"/>
      <color rgb="FFFFFFFF"/>
      <name val="Calibri"/>
      <family val="0"/>
      <charset val="1"/>
    </font>
    <font>
      <sz val="10"/>
      <name val="Arial"/>
      <family val="0"/>
      <charset val="1"/>
    </font>
    <font>
      <b val="true"/>
      <sz val="10"/>
      <color rgb="FF1F4E78"/>
      <name val="Arial"/>
      <family val="0"/>
      <charset val="1"/>
    </font>
    <font>
      <b val="true"/>
      <sz val="10"/>
      <name val="Arial"/>
      <family val="0"/>
      <charset val="1"/>
    </font>
    <font>
      <b val="true"/>
      <i val="true"/>
      <sz val="11"/>
      <color rgb="FF1B2A4A"/>
      <name val="Calibri"/>
      <family val="0"/>
      <charset val="1"/>
    </font>
    <font>
      <i val="true"/>
      <sz val="11"/>
      <color rgb="FF5A5A5A"/>
      <name val="Calibri"/>
      <family val="0"/>
      <charset val="1"/>
    </font>
    <font>
      <i val="true"/>
      <sz val="11"/>
      <color rgb="FF0055A5"/>
      <name val="Calibri"/>
      <family val="0"/>
      <charset val="1"/>
    </font>
    <font>
      <b val="true"/>
      <i val="true"/>
      <sz val="11"/>
      <color rgb="FF3D3D3D"/>
      <name val="Calibri"/>
      <family val="0"/>
      <charset val="1"/>
    </font>
    <font>
      <b val="true"/>
      <i val="true"/>
      <sz val="11"/>
      <color rgb="FF5A5A5A"/>
      <name val="Calibri"/>
      <family val="0"/>
      <charset val="1"/>
    </font>
    <font>
      <b val="true"/>
      <sz val="12"/>
      <color rgb="FF0055A5"/>
      <name val="Calibri"/>
      <family val="0"/>
      <charset val="1"/>
    </font>
    <font>
      <sz val="10"/>
      <color rgb="FF2E7D32"/>
      <name val="Calibri"/>
      <family val="0"/>
      <charset val="1"/>
    </font>
    <font>
      <b val="true"/>
      <sz val="11"/>
      <color rgb="FF5A5A5A"/>
      <name val="Calibri"/>
      <family val="0"/>
      <charset val="1"/>
    </font>
    <font>
      <b val="true"/>
      <sz val="12"/>
      <color rgb="FF2E7D32"/>
      <name val="Calibri"/>
      <family val="0"/>
      <charset val="1"/>
    </font>
    <font>
      <b val="true"/>
      <sz val="11"/>
      <color rgb="FF1B6B2A"/>
      <name val="Calibri"/>
      <family val="0"/>
      <charset val="1"/>
    </font>
    <font>
      <b val="true"/>
      <sz val="12"/>
      <color rgb="FF1B6B2A"/>
      <name val="Calibri"/>
      <family val="0"/>
      <charset val="1"/>
    </font>
    <font>
      <sz val="10"/>
      <color rgb="FF1B6B2A"/>
      <name val="Calibri"/>
      <family val="0"/>
      <charset val="1"/>
    </font>
    <font>
      <i val="true"/>
      <sz val="11"/>
      <color rgb="FF3D3D3D"/>
      <name val="Calibri"/>
      <family val="0"/>
      <charset val="1"/>
    </font>
    <font>
      <b val="true"/>
      <sz val="11"/>
      <color rgb="FF1F4E78"/>
      <name val="Arial"/>
      <family val="0"/>
      <charset val="1"/>
    </font>
    <font>
      <b val="true"/>
      <sz val="13"/>
      <color rgb="FF1B2A4A"/>
      <name val="Calibri"/>
      <family val="0"/>
      <charset val="1"/>
    </font>
    <font>
      <sz val="11"/>
      <color rgb="FF999999"/>
      <name val="Aptos Narrow"/>
      <family val="2"/>
      <charset val="1"/>
    </font>
    <font>
      <sz val="11"/>
      <color rgb="FF0000FF"/>
      <name val="Aptos Narrow"/>
      <family val="2"/>
      <charset val="1"/>
    </font>
    <font>
      <sz val="10"/>
      <name val="Arial"/>
      <family val="2"/>
    </font>
    <font>
      <b val="true"/>
      <sz val="12"/>
      <color rgb="FF2E7D32"/>
      <name val="Aptos Narrow"/>
      <family val="2"/>
      <charset val="1"/>
    </font>
    <font>
      <b val="true"/>
      <sz val="11"/>
      <name val="Arial"/>
      <family val="0"/>
      <charset val="1"/>
    </font>
    <font>
      <b val="true"/>
      <sz val="11"/>
      <color rgb="FF2E7D32"/>
      <name val="Aptos Narrow"/>
      <family val="2"/>
      <charset val="1"/>
    </font>
    <font>
      <b val="true"/>
      <sz val="12"/>
      <color rgb="FF1565C0"/>
      <name val="Aptos Narrow"/>
      <family val="2"/>
      <charset val="1"/>
    </font>
    <font>
      <b val="true"/>
      <sz val="11"/>
      <color rgb="FF1565C0"/>
      <name val="Aptos Narrow"/>
      <family val="2"/>
      <charset val="1"/>
    </font>
    <font>
      <b val="true"/>
      <sz val="11"/>
      <color rgb="FFE65100"/>
      <name val="Aptos Narrow"/>
      <family val="2"/>
      <charset val="1"/>
    </font>
    <font>
      <b val="true"/>
      <sz val="12"/>
      <color rgb="FFFFFFFF"/>
      <name val="Aptos Narrow"/>
      <family val="2"/>
      <charset val="1"/>
    </font>
    <font>
      <b val="true"/>
      <sz val="10"/>
      <color rgb="FFFFFFFF"/>
      <name val="Aptos Narrow"/>
      <family val="2"/>
      <charset val="1"/>
    </font>
    <font>
      <sz val="9"/>
      <color rgb="FF888888"/>
      <name val="Aptos Narrow"/>
      <family val="2"/>
      <charset val="1"/>
    </font>
    <font>
      <sz val="11"/>
      <color rgb="FF888888"/>
      <name val="Aptos Narrow"/>
      <family val="2"/>
      <charset val="1"/>
    </font>
    <font>
      <b val="true"/>
      <sz val="11"/>
      <color rgb="FF333333"/>
      <name val="Aptos Narrow"/>
      <family val="2"/>
      <charset val="1"/>
    </font>
    <font>
      <sz val="11"/>
      <color rgb="FF333333"/>
      <name val="Aptos Narrow"/>
      <family val="0"/>
      <charset val="1"/>
    </font>
    <font>
      <sz val="11"/>
      <color rgb="FF0000FF"/>
      <name val="Aptos Narrow"/>
      <family val="0"/>
      <charset val="1"/>
    </font>
    <font>
      <b val="true"/>
      <sz val="10"/>
      <color theme="1"/>
      <name val="Aptos Narrow"/>
      <family val="2"/>
      <charset val="1"/>
    </font>
    <font>
      <b val="true"/>
      <sz val="10"/>
      <color rgb="FF1F4E79"/>
      <name val="Aptos Narrow"/>
      <family val="2"/>
      <charset val="1"/>
    </font>
    <font>
      <sz val="9"/>
      <color rgb="FF333333"/>
      <name val="Aptos Narrow"/>
      <family val="0"/>
      <charset val="1"/>
    </font>
    <font>
      <b val="true"/>
      <sz val="9"/>
      <color rgb="FF1F4E79"/>
      <name val="Aptos Narrow"/>
      <family val="0"/>
      <charset val="1"/>
    </font>
    <font>
      <sz val="9"/>
      <color rgb="FFCC0000"/>
      <name val="Aptos Narrow"/>
      <family val="0"/>
      <charset val="1"/>
    </font>
    <font>
      <sz val="9"/>
      <color rgb="FF888888"/>
      <name val="Aptos Narrow"/>
      <family val="0"/>
      <charset val="1"/>
    </font>
    <font>
      <b val="true"/>
      <sz val="9"/>
      <color rgb="FFFFFFFF"/>
      <name val="Aptos Narrow"/>
      <family val="2"/>
      <charset val="1"/>
    </font>
    <font>
      <b val="true"/>
      <sz val="9"/>
      <color rgb="FF888888"/>
      <name val="Aptos Narrow"/>
      <family val="2"/>
      <charset val="1"/>
    </font>
    <font>
      <b val="true"/>
      <sz val="9"/>
      <color rgb="FF008000"/>
      <name val="Aptos Narrow"/>
      <family val="2"/>
      <charset val="1"/>
    </font>
    <font>
      <b val="true"/>
      <sz val="11"/>
      <color rgb="FF008000"/>
      <name val="Aptos Narrow"/>
      <family val="2"/>
      <charset val="1"/>
    </font>
    <font>
      <b val="true"/>
      <sz val="12"/>
      <color rgb="FFC00000"/>
      <name val="Arial"/>
      <family val="0"/>
      <charset val="1"/>
    </font>
    <font>
      <i val="true"/>
      <sz val="10"/>
      <color rgb="FFC00000"/>
      <name val="Arial"/>
      <family val="0"/>
      <charset val="1"/>
    </font>
    <font>
      <b val="true"/>
      <sz val="10"/>
      <color rgb="FF548235"/>
      <name val="Arial"/>
      <family val="0"/>
      <charset val="1"/>
    </font>
    <font>
      <sz val="10"/>
      <color rgb="FF548235"/>
      <name val="Arial"/>
      <family val="0"/>
      <charset val="1"/>
    </font>
    <font>
      <b val="true"/>
      <sz val="18"/>
      <color rgb="FF1B2A4A"/>
      <name val="Calibri"/>
      <family val="0"/>
      <charset val="1"/>
    </font>
    <font>
      <i val="true"/>
      <sz val="11"/>
      <color rgb="FF666666"/>
      <name val="Aptos Narrow"/>
      <family val="2"/>
      <charset val="1"/>
    </font>
    <font>
      <b val="true"/>
      <sz val="13"/>
      <color rgb="FFFFFFFF"/>
      <name val="Aptos Narrow"/>
      <family val="2"/>
      <charset val="1"/>
    </font>
    <font>
      <i val="true"/>
      <sz val="11"/>
      <color rgb="FF888888"/>
      <name val="Aptos Narrow"/>
      <family val="2"/>
      <charset val="1"/>
    </font>
    <font>
      <b val="true"/>
      <sz val="22"/>
      <color rgb="FF1B3A5C"/>
      <name val="Arial"/>
      <family val="0"/>
      <charset val="1"/>
    </font>
    <font>
      <sz val="14"/>
      <color rgb="FF4A6FA5"/>
      <name val="Arial"/>
      <family val="0"/>
      <charset val="1"/>
    </font>
    <font>
      <i val="true"/>
      <sz val="12"/>
      <color rgb="FF6B7B8D"/>
      <name val="Arial"/>
      <family val="0"/>
      <charset val="1"/>
    </font>
    <font>
      <b val="true"/>
      <sz val="14"/>
      <color rgb="FFFFFFFF"/>
      <name val="Arial"/>
      <family val="0"/>
      <charset val="1"/>
    </font>
    <font>
      <b val="true"/>
      <sz val="11"/>
      <color rgb="FF1B3A5C"/>
      <name val="Arial"/>
      <family val="0"/>
      <charset val="1"/>
    </font>
    <font>
      <sz val="11"/>
      <color rgb="FF333333"/>
      <name val="Arial"/>
      <family val="0"/>
      <charset val="1"/>
    </font>
    <font>
      <b val="true"/>
      <sz val="10"/>
      <color rgb="FF2E7D32"/>
      <name val="Arial"/>
      <family val="0"/>
      <charset val="1"/>
    </font>
    <font>
      <sz val="10"/>
      <color theme="1"/>
      <name val="Arial"/>
      <family val="0"/>
      <charset val="1"/>
    </font>
    <font>
      <b val="true"/>
      <sz val="10"/>
      <color theme="1"/>
      <name val="Arial"/>
      <family val="0"/>
      <charset val="1"/>
    </font>
    <font>
      <b val="true"/>
      <sz val="10"/>
      <color rgb="FF1565C0"/>
      <name val="Arial"/>
      <family val="0"/>
      <charset val="1"/>
    </font>
    <font>
      <b val="true"/>
      <sz val="10"/>
      <color rgb="FF6A1B9A"/>
      <name val="Arial"/>
      <family val="0"/>
      <charset val="1"/>
    </font>
    <font>
      <b val="true"/>
      <sz val="10"/>
      <color rgb="FF1B3A5C"/>
      <name val="Arial"/>
      <family val="0"/>
      <charset val="1"/>
    </font>
    <font>
      <sz val="10"/>
      <color rgb="FF4A6FA5"/>
      <name val="Arial"/>
      <family val="0"/>
      <charset val="1"/>
    </font>
    <font>
      <sz val="10"/>
      <color rgb="FF6B7B8D"/>
      <name val="Arial"/>
      <family val="0"/>
      <charset val="1"/>
    </font>
    <font>
      <b val="true"/>
      <sz val="10"/>
      <color rgb="FFD32F2F"/>
      <name val="Arial"/>
      <family val="0"/>
      <charset val="1"/>
    </font>
    <font>
      <sz val="10"/>
      <color rgb="FFD32F2F"/>
      <name val="Arial"/>
      <family val="0"/>
      <charset val="1"/>
    </font>
    <font>
      <sz val="10"/>
      <color rgb="FF2E7D32"/>
      <name val="Arial"/>
      <family val="0"/>
      <charset val="1"/>
    </font>
    <font>
      <b val="true"/>
      <sz val="10"/>
      <color rgb="FFFF8F00"/>
      <name val="Arial"/>
      <family val="0"/>
      <charset val="1"/>
    </font>
    <font>
      <sz val="10"/>
      <color rgb="FFFF8F00"/>
      <name val="Arial"/>
      <family val="0"/>
      <charset val="1"/>
    </font>
    <font>
      <sz val="12"/>
      <color theme="1"/>
      <name val="Arial"/>
      <family val="0"/>
      <charset val="1"/>
    </font>
    <font>
      <sz val="11"/>
      <color theme="1"/>
      <name val="Arial"/>
      <family val="0"/>
      <charset val="1"/>
    </font>
    <font>
      <b val="true"/>
      <i val="true"/>
      <sz val="11"/>
      <color rgb="FF1F4E78"/>
      <name val="Arial"/>
      <family val="0"/>
      <charset val="1"/>
    </font>
  </fonts>
  <fills count="44">
    <fill>
      <patternFill patternType="none"/>
    </fill>
    <fill>
      <patternFill patternType="gray125"/>
    </fill>
    <fill>
      <patternFill patternType="solid">
        <fgColor rgb="FF2C3E6B"/>
        <bgColor rgb="FF1B3A5C"/>
      </patternFill>
    </fill>
    <fill>
      <patternFill patternType="solid">
        <fgColor rgb="FFF2F4F7"/>
        <bgColor rgb="FFF5F5F5"/>
      </patternFill>
    </fill>
    <fill>
      <patternFill patternType="solid">
        <fgColor rgb="FFFFFFFF"/>
        <bgColor rgb="FFFFF8F0"/>
      </patternFill>
    </fill>
    <fill>
      <patternFill patternType="solid">
        <fgColor rgb="FF4A6FAA"/>
        <bgColor rgb="FF4870B2"/>
      </patternFill>
    </fill>
    <fill>
      <patternFill patternType="solid">
        <fgColor rgb="FFE1EAF5"/>
        <bgColor rgb="FFE8EAF6"/>
      </patternFill>
    </fill>
    <fill>
      <patternFill patternType="solid">
        <fgColor rgb="FFCEDCF1"/>
        <bgColor rgb="FFD9E1F2"/>
      </patternFill>
    </fill>
    <fill>
      <patternFill patternType="darkGray">
        <fgColor rgb="FF4A6FAA"/>
        <bgColor rgb="FF4870B2"/>
      </patternFill>
    </fill>
    <fill>
      <patternFill patternType="mediumGray">
        <fgColor rgb="FF2E7D32"/>
        <bgColor rgb="FF367F32"/>
      </patternFill>
    </fill>
    <fill>
      <patternFill patternType="solid">
        <fgColor rgb="FFD22B2B"/>
        <bgColor rgb="FFE74F0B"/>
      </patternFill>
    </fill>
    <fill>
      <patternFill patternType="solid">
        <fgColor rgb="FFE8F5E9"/>
        <bgColor rgb="FFE9F4EA"/>
      </patternFill>
    </fill>
    <fill>
      <patternFill patternType="solid">
        <fgColor rgb="FFFFEBEE"/>
        <bgColor rgb="FFFFF3E0"/>
      </patternFill>
    </fill>
    <fill>
      <patternFill patternType="solid">
        <fgColor rgb="FFF1F8E9"/>
        <bgColor rgb="FFF5F5F5"/>
      </patternFill>
    </fill>
    <fill>
      <patternFill patternType="solid">
        <fgColor rgb="FFFFF5F5"/>
        <bgColor rgb="FFFFF8F0"/>
      </patternFill>
    </fill>
    <fill>
      <patternFill patternType="solid">
        <fgColor rgb="FF0056A6"/>
        <bgColor rgb="FF1E4F78"/>
      </patternFill>
    </fill>
    <fill>
      <patternFill patternType="solid">
        <fgColor rgb="FFE74F0B"/>
        <bgColor rgb="FFF56C00"/>
      </patternFill>
    </fill>
    <fill>
      <patternFill patternType="solid">
        <fgColor rgb="FFE3F2FD"/>
        <bgColor rgb="FFE8F0FE"/>
      </patternFill>
    </fill>
    <fill>
      <patternFill patternType="solid">
        <fgColor rgb="FFFFF3E0"/>
        <bgColor rgb="FFFFF8E1"/>
      </patternFill>
    </fill>
    <fill>
      <patternFill patternType="solid">
        <fgColor rgb="FFEBF5FB"/>
        <bgColor rgb="FFF2F4F7"/>
      </patternFill>
    </fill>
    <fill>
      <patternFill patternType="solid">
        <fgColor rgb="FFFFF8F0"/>
        <bgColor rgb="FFFFF5F5"/>
      </patternFill>
    </fill>
    <fill>
      <patternFill patternType="solid">
        <fgColor rgb="FFD6E4F0"/>
        <bgColor rgb="FFD9E1F2"/>
      </patternFill>
    </fill>
    <fill>
      <patternFill patternType="solid">
        <fgColor rgb="FF1F4E79"/>
        <bgColor rgb="FF1E4F78"/>
      </patternFill>
    </fill>
    <fill>
      <patternFill patternType="solid">
        <fgColor rgb="FFF2F2F2"/>
        <bgColor rgb="FFF2F4F7"/>
      </patternFill>
    </fill>
    <fill>
      <patternFill patternType="solid">
        <fgColor rgb="FFE8F0FE"/>
        <bgColor rgb="FFE3F2FD"/>
      </patternFill>
    </fill>
    <fill>
      <patternFill patternType="solid">
        <fgColor rgb="FFE8EAF6"/>
        <bgColor rgb="FFE8EDF3"/>
      </patternFill>
    </fill>
    <fill>
      <patternFill patternType="darkGray">
        <fgColor rgb="FF7A7A7A"/>
        <bgColor rgb="FF717B85"/>
      </patternFill>
    </fill>
    <fill>
      <patternFill patternType="solid">
        <fgColor rgb="FFE8EDF3"/>
        <bgColor rgb="FFE8EAF6"/>
      </patternFill>
    </fill>
    <fill>
      <patternFill patternType="solid">
        <fgColor rgb="FFEBF2EC"/>
        <bgColor rgb="FFE9F4EA"/>
      </patternFill>
    </fill>
    <fill>
      <patternFill patternType="solid">
        <fgColor rgb="FF1B3A5C"/>
        <bgColor rgb="FF2C3E6B"/>
      </patternFill>
    </fill>
    <fill>
      <patternFill patternType="solid">
        <fgColor rgb="FFE9F4EA"/>
        <bgColor rgb="FFE8F5E9"/>
      </patternFill>
    </fill>
    <fill>
      <patternFill patternType="solid">
        <fgColor rgb="FFFFF8E1"/>
        <bgColor rgb="FFFFF3E0"/>
      </patternFill>
    </fill>
    <fill>
      <patternFill patternType="solid">
        <fgColor rgb="FFD0E7EC"/>
        <bgColor rgb="FFD6E4F0"/>
      </patternFill>
    </fill>
    <fill>
      <patternFill patternType="solid">
        <fgColor rgb="FF1B2A4A"/>
        <bgColor rgb="FF1B3A5C"/>
      </patternFill>
    </fill>
    <fill>
      <patternFill patternType="solid">
        <fgColor rgb="FFD9E1F2"/>
        <bgColor rgb="FFD6E4F0"/>
      </patternFill>
    </fill>
    <fill>
      <patternFill patternType="solid">
        <fgColor rgb="FFF5F5F5"/>
        <bgColor rgb="FFF2F4F7"/>
      </patternFill>
    </fill>
    <fill>
      <patternFill patternType="solid">
        <fgColor rgb="FFFFF2CC"/>
        <bgColor rgb="FFFFF3E0"/>
      </patternFill>
    </fill>
    <fill>
      <patternFill patternType="solid">
        <fgColor rgb="FFFDCCCC"/>
        <bgColor rgb="FFF3E5F5"/>
      </patternFill>
    </fill>
    <fill>
      <patternFill patternType="darkGray">
        <fgColor rgb="FFD0E7EC"/>
        <bgColor rgb="FFD6E4F0"/>
      </patternFill>
    </fill>
    <fill>
      <patternFill patternType="solid">
        <fgColor rgb="FF6A1B9A"/>
        <bgColor rgb="FF2C3E6B"/>
      </patternFill>
    </fill>
    <fill>
      <patternFill patternType="solid">
        <fgColor rgb="FF1E4F78"/>
        <bgColor rgb="FF1F4E79"/>
      </patternFill>
    </fill>
    <fill>
      <patternFill patternType="darkGray">
        <fgColor rgb="FF383D41"/>
        <bgColor rgb="FF2C3E6B"/>
      </patternFill>
    </fill>
    <fill>
      <patternFill patternType="solid">
        <fgColor rgb="FFF5F8FC"/>
        <bgColor rgb="FFF5F5F5"/>
      </patternFill>
    </fill>
    <fill>
      <patternFill patternType="solid">
        <fgColor rgb="FFF3E5F5"/>
        <bgColor rgb="FFE8EAF6"/>
      </patternFill>
    </fill>
  </fills>
  <borders count="19">
    <border diagonalUp="false" diagonalDown="false">
      <left/>
      <right/>
      <top/>
      <bottom/>
      <diagonal/>
    </border>
    <border diagonalUp="false" diagonalDown="false">
      <left style="thin">
        <color rgb="FFD0E7EC"/>
      </left>
      <right/>
      <top style="thin">
        <color rgb="FFD0E7EC"/>
      </top>
      <bottom/>
      <diagonal/>
    </border>
    <border diagonalUp="false" diagonalDown="false">
      <left/>
      <right style="thin">
        <color rgb="FFD0E7EC"/>
      </right>
      <top style="thin">
        <color rgb="FFD0E7EC"/>
      </top>
      <bottom/>
      <diagonal/>
    </border>
    <border diagonalUp="false" diagonalDown="false">
      <left style="thin">
        <color rgb="FFFCBB8D"/>
      </left>
      <right/>
      <top style="thin">
        <color rgb="FFFCBB8D"/>
      </top>
      <bottom/>
      <diagonal/>
    </border>
    <border diagonalUp="false" diagonalDown="false">
      <left/>
      <right style="thin">
        <color rgb="FFFCBB8D"/>
      </right>
      <top style="thin">
        <color rgb="FFFCBB8D"/>
      </top>
      <bottom/>
      <diagonal/>
    </border>
    <border diagonalUp="false" diagonalDown="false">
      <left style="thin">
        <color rgb="FFFCBB8D"/>
      </left>
      <right/>
      <top style="thin">
        <color rgb="FFFCBB8D"/>
      </top>
      <bottom style="thin">
        <color rgb="FFFCBB8D"/>
      </bottom>
      <diagonal/>
    </border>
    <border diagonalUp="false" diagonalDown="false">
      <left/>
      <right style="thin">
        <color rgb="FFFCBB8D"/>
      </right>
      <top style="thin">
        <color rgb="FFFCBB8D"/>
      </top>
      <bottom style="thin">
        <color rgb="FFFCBB8D"/>
      </bottom>
      <diagonal/>
    </border>
    <border diagonalUp="false" diagonalDown="false">
      <left style="thin">
        <color rgb="FFD0E7EC"/>
      </left>
      <right/>
      <top style="thin">
        <color rgb="FFD0E7EC"/>
      </top>
      <bottom style="thin">
        <color rgb="FFD0E7EC"/>
      </bottom>
      <diagonal/>
    </border>
    <border diagonalUp="false" diagonalDown="false">
      <left/>
      <right style="thin">
        <color rgb="FFD0E7EC"/>
      </right>
      <top style="thin">
        <color rgb="FFD0E7EC"/>
      </top>
      <bottom style="thin">
        <color rgb="FFD0E7EC"/>
      </bottom>
      <diagonal/>
    </border>
    <border diagonalUp="false" diagonalDown="false">
      <left style="thin">
        <color rgb="FFCEDCF1"/>
      </left>
      <right/>
      <top style="thin">
        <color rgb="FFCEDCF1"/>
      </top>
      <bottom/>
      <diagonal/>
    </border>
    <border diagonalUp="false" diagonalDown="false">
      <left/>
      <right style="thin">
        <color rgb="FFCEDCF1"/>
      </right>
      <top style="thin">
        <color rgb="FFCEDCF1"/>
      </top>
      <bottom/>
      <diagonal/>
    </border>
    <border diagonalUp="false" diagonalDown="false">
      <left style="thin">
        <color rgb="FFCEDCF1"/>
      </left>
      <right/>
      <top style="thin">
        <color rgb="FFCEDCF1"/>
      </top>
      <bottom style="thin">
        <color rgb="FFCEDCF1"/>
      </bottom>
      <diagonal/>
    </border>
    <border diagonalUp="false" diagonalDown="false">
      <left/>
      <right style="thin">
        <color rgb="FFCEDCF1"/>
      </right>
      <top style="thin">
        <color rgb="FFCEDCF1"/>
      </top>
      <bottom style="thin">
        <color rgb="FFCEDCF1"/>
      </bottom>
      <diagonal/>
    </border>
    <border diagonalUp="false" diagonalDown="false">
      <left style="medium">
        <color rgb="FF2E7D5A"/>
      </left>
      <right/>
      <top style="medium">
        <color rgb="FF2E7D5A"/>
      </top>
      <bottom/>
      <diagonal/>
    </border>
    <border diagonalUp="false" diagonalDown="false">
      <left/>
      <right/>
      <top style="medium">
        <color rgb="FF2E7D5A"/>
      </top>
      <bottom/>
      <diagonal/>
    </border>
    <border diagonalUp="false" diagonalDown="false">
      <left/>
      <right style="medium">
        <color rgb="FF2E7D5A"/>
      </right>
      <top style="medium">
        <color rgb="FF2E7D5A"/>
      </top>
      <bottom/>
      <diagonal/>
    </border>
    <border diagonalUp="false" diagonalDown="false">
      <left style="medium">
        <color rgb="FF2E7D5A"/>
      </left>
      <right/>
      <top/>
      <bottom style="medium">
        <color rgb="FF2E7D5A"/>
      </bottom>
      <diagonal/>
    </border>
    <border diagonalUp="false" diagonalDown="false">
      <left/>
      <right/>
      <top/>
      <bottom style="medium">
        <color rgb="FF2E7D5A"/>
      </bottom>
      <diagonal/>
    </border>
    <border diagonalUp="false" diagonalDown="false">
      <left/>
      <right style="medium">
        <color rgb="FF2E7D5A"/>
      </right>
      <top/>
      <bottom style="medium">
        <color rgb="FF2E7D5A"/>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1"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3" borderId="0" xfId="0" applyFont="true" applyBorder="true" applyAlignment="true" applyProtection="false">
      <alignment horizontal="left" vertical="center" textRotation="0" wrapText="false" indent="1" shrinkToFit="false"/>
      <protection locked="true" hidden="false"/>
    </xf>
    <xf numFmtId="164" fontId="10" fillId="3" borderId="0" xfId="0" applyFont="true" applyBorder="false" applyAlignment="true" applyProtection="false">
      <alignment horizontal="left" vertical="center" textRotation="0" wrapText="false" indent="1" shrinkToFit="false"/>
      <protection locked="true" hidden="false"/>
    </xf>
    <xf numFmtId="164" fontId="11" fillId="3" borderId="0" xfId="0" applyFont="true" applyBorder="false" applyAlignment="true" applyProtection="false">
      <alignment horizontal="left" vertical="center" textRotation="0" wrapText="false" indent="1" shrinkToFit="false"/>
      <protection locked="true" hidden="false"/>
    </xf>
    <xf numFmtId="164" fontId="0" fillId="3" borderId="0" xfId="0" applyFont="fals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general" vertical="top" textRotation="0" wrapText="tru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4" fillId="4" borderId="0" xfId="0" applyFont="true" applyBorder="false" applyAlignment="tru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general" vertical="bottom" textRotation="0" wrapText="false" indent="0" shrinkToFit="false"/>
      <protection locked="true" hidden="false"/>
    </xf>
    <xf numFmtId="164" fontId="16" fillId="5" borderId="0" xfId="0" applyFont="true" applyBorder="false" applyAlignment="true" applyProtection="false">
      <alignment horizontal="center" vertical="bottom" textRotation="0" wrapText="false" indent="0" shrinkToFit="false"/>
      <protection locked="true" hidden="false"/>
    </xf>
    <xf numFmtId="164" fontId="10" fillId="3" borderId="0" xfId="0" applyFont="true" applyBorder="false" applyAlignment="true" applyProtection="false">
      <alignment horizontal="center" vertical="bottom" textRotation="0" wrapText="false" indent="0" shrinkToFit="false"/>
      <protection locked="true" hidden="false"/>
    </xf>
    <xf numFmtId="165" fontId="11" fillId="3" borderId="0" xfId="0" applyFont="true" applyBorder="false" applyAlignment="true" applyProtection="false">
      <alignment horizontal="center" vertical="bottom" textRotation="0" wrapText="false" indent="0" shrinkToFit="false"/>
      <protection locked="true" hidden="false"/>
    </xf>
    <xf numFmtId="164" fontId="11" fillId="3" borderId="0" xfId="0" applyFont="true" applyBorder="false" applyAlignment="true" applyProtection="false">
      <alignment horizontal="center" vertical="bottom" textRotation="0" wrapText="false" indent="0" shrinkToFit="false"/>
      <protection locked="true" hidden="false"/>
    </xf>
    <xf numFmtId="164" fontId="11" fillId="3" borderId="0" xfId="0" applyFont="true" applyBorder="false" applyAlignment="true" applyProtection="false">
      <alignment horizontal="general" vertical="bottom" textRotation="0" wrapText="false" indent="0" shrinkToFit="false"/>
      <protection locked="true" hidden="false"/>
    </xf>
    <xf numFmtId="164" fontId="10" fillId="6" borderId="0" xfId="0" applyFont="true" applyBorder="false" applyAlignment="true" applyProtection="false">
      <alignment horizontal="center" vertical="bottom" textRotation="0" wrapText="false" indent="0" shrinkToFit="false"/>
      <protection locked="true" hidden="false"/>
    </xf>
    <xf numFmtId="164" fontId="11" fillId="6" borderId="0" xfId="0" applyFont="true" applyBorder="false" applyAlignment="true" applyProtection="false">
      <alignment horizontal="center" vertical="bottom" textRotation="0" wrapText="false" indent="0" shrinkToFit="false"/>
      <protection locked="true" hidden="false"/>
    </xf>
    <xf numFmtId="164" fontId="10" fillId="7" borderId="0" xfId="0" applyFont="true" applyBorder="false" applyAlignment="true" applyProtection="false">
      <alignment horizontal="center" vertical="bottom" textRotation="0" wrapText="false" indent="0" shrinkToFit="false"/>
      <protection locked="true" hidden="false"/>
    </xf>
    <xf numFmtId="164" fontId="11" fillId="7" borderId="0" xfId="0" applyFont="true" applyBorder="fals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false">
      <alignment horizontal="left" vertical="center" textRotation="0" wrapText="false" indent="1"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4" fontId="16" fillId="8" borderId="0" xfId="0" applyFont="true" applyBorder="false" applyAlignment="true" applyProtection="false">
      <alignment horizontal="center" vertical="center" textRotation="0" wrapText="false" indent="0" shrinkToFit="false"/>
      <protection locked="true" hidden="false"/>
    </xf>
    <xf numFmtId="164" fontId="16" fillId="8" borderId="0" xfId="0" applyFont="true" applyBorder="true" applyAlignment="true" applyProtection="false">
      <alignment horizontal="center" vertical="center" textRotation="0" wrapText="false" indent="0" shrinkToFit="false"/>
      <protection locked="true" hidden="false"/>
    </xf>
    <xf numFmtId="164" fontId="11" fillId="3" borderId="0" xfId="0" applyFont="true" applyBorder="true" applyAlignment="true" applyProtection="false">
      <alignment horizontal="left" vertical="center" textRotation="0" wrapText="true" indent="1" shrinkToFit="false"/>
      <protection locked="true" hidden="false"/>
    </xf>
    <xf numFmtId="164" fontId="7" fillId="3"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true" indent="1" shrinkToFit="false"/>
      <protection locked="true" hidden="false"/>
    </xf>
    <xf numFmtId="164" fontId="11" fillId="3" borderId="0" xfId="0" applyFont="true" applyBorder="true" applyAlignment="true" applyProtection="false">
      <alignment horizontal="center" vertical="center" textRotation="0" wrapText="false" indent="0" shrinkToFit="false"/>
      <protection locked="true" hidden="false"/>
    </xf>
    <xf numFmtId="164" fontId="11" fillId="3" borderId="0" xfId="0" applyFont="true" applyBorder="false" applyAlignment="true" applyProtection="false">
      <alignment horizontal="center" vertical="center" textRotation="0" wrapText="false" indent="0" shrinkToFit="false"/>
      <protection locked="true" hidden="false"/>
    </xf>
    <xf numFmtId="164" fontId="11" fillId="3" borderId="0" xfId="0" applyFont="true" applyBorder="false" applyAlignment="true" applyProtection="false">
      <alignment horizontal="left" vertical="center" textRotation="0" wrapText="true" indent="1" shrinkToFit="false"/>
      <protection locked="true" hidden="false"/>
    </xf>
    <xf numFmtId="164" fontId="10" fillId="3" borderId="0" xfId="0" applyFont="true" applyBorder="false" applyAlignment="true" applyProtection="false">
      <alignment horizontal="general" vertical="bottom" textRotation="0" wrapText="false" indent="0" shrinkToFit="false"/>
      <protection locked="true" hidden="false"/>
    </xf>
    <xf numFmtId="166" fontId="11" fillId="3" borderId="0" xfId="0" applyFont="true" applyBorder="false" applyAlignment="true" applyProtection="false">
      <alignment horizontal="center" vertical="bottom" textRotation="0" wrapText="false" indent="0" shrinkToFit="false"/>
      <protection locked="true" hidden="false"/>
    </xf>
    <xf numFmtId="166" fontId="15" fillId="3" borderId="0" xfId="0" applyFont="true" applyBorder="false" applyAlignment="true" applyProtection="false">
      <alignment horizontal="center" vertical="bottom" textRotation="0" wrapText="false" indent="0" shrinkToFit="false"/>
      <protection locked="true" hidden="false"/>
    </xf>
    <xf numFmtId="164" fontId="10" fillId="4" borderId="0" xfId="0" applyFont="true" applyBorder="false" applyAlignment="tru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center"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20" fillId="4" borderId="0" xfId="0" applyFont="true" applyBorder="false" applyAlignment="true" applyProtection="false">
      <alignment horizontal="center" vertical="bottom" textRotation="0" wrapText="false" indent="0" shrinkToFit="false"/>
      <protection locked="true" hidden="false"/>
    </xf>
    <xf numFmtId="164" fontId="21" fillId="4" borderId="0" xfId="0" applyFont="true" applyBorder="fals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10" fillId="4" borderId="0" xfId="0" applyFont="true" applyBorder="false" applyAlignment="true" applyProtection="false">
      <alignment horizontal="center" vertical="bottom" textRotation="0" wrapText="false" indent="0" shrinkToFit="false"/>
      <protection locked="true" hidden="false"/>
    </xf>
    <xf numFmtId="164" fontId="22" fillId="4" borderId="0" xfId="0" applyFont="true" applyBorder="false" applyAlignment="tru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general" vertical="top" textRotation="0" wrapText="true" indent="0" shrinkToFit="false"/>
      <protection locked="true" hidden="false"/>
    </xf>
    <xf numFmtId="164" fontId="16" fillId="5" borderId="0" xfId="0" applyFont="true" applyBorder="false" applyAlignment="true" applyProtection="false">
      <alignment horizontal="general" vertical="bottom" textRotation="0" wrapText="false" indent="0" shrinkToFit="false"/>
      <protection locked="true" hidden="false"/>
    </xf>
    <xf numFmtId="164" fontId="24" fillId="4" borderId="0" xfId="0" applyFont="true" applyBorder="false" applyAlignment="true" applyProtection="false">
      <alignment horizontal="general" vertical="bottom" textRotation="0" wrapText="false" indent="0" shrinkToFit="false"/>
      <protection locked="true" hidden="false"/>
    </xf>
    <xf numFmtId="164" fontId="25" fillId="4" borderId="0" xfId="0" applyFont="true" applyBorder="false" applyAlignment="true" applyProtection="false">
      <alignment horizontal="general" vertical="bottom" textRotation="0" wrapText="false" indent="0" shrinkToFit="false"/>
      <protection locked="true" hidden="false"/>
    </xf>
    <xf numFmtId="164" fontId="26" fillId="4"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general" vertical="bottom" textRotation="0" wrapText="false" indent="0" shrinkToFit="false"/>
      <protection locked="true" hidden="false"/>
    </xf>
    <xf numFmtId="164" fontId="10" fillId="7" borderId="0" xfId="0" applyFont="true" applyBorder="false" applyAlignment="true" applyProtection="false">
      <alignment horizontal="general" vertical="bottom" textRotation="0" wrapText="false" indent="0" shrinkToFit="false"/>
      <protection locked="true" hidden="false"/>
    </xf>
    <xf numFmtId="164" fontId="11" fillId="7" borderId="0" xfId="0" applyFont="true" applyBorder="false" applyAlignment="true" applyProtection="false">
      <alignment horizontal="general" vertical="bottom" textRotation="0" wrapText="false" indent="0" shrinkToFit="false"/>
      <protection locked="true" hidden="false"/>
    </xf>
    <xf numFmtId="164" fontId="26" fillId="4"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8"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8" fillId="10" borderId="0" xfId="0" applyFont="true" applyBorder="false" applyAlignment="true" applyProtection="false">
      <alignment horizontal="general" vertical="center" textRotation="0" wrapText="false" indent="0" shrinkToFit="false"/>
      <protection locked="true" hidden="false"/>
    </xf>
    <xf numFmtId="164" fontId="0" fillId="10" borderId="0" xfId="0" applyFont="false" applyBorder="false" applyAlignment="true" applyProtection="false">
      <alignment horizontal="general" vertical="center" textRotation="0" wrapText="false" indent="0" shrinkToFit="false"/>
      <protection locked="true" hidden="false"/>
    </xf>
    <xf numFmtId="164" fontId="27" fillId="11" borderId="1" xfId="0" applyFont="true" applyBorder="true" applyAlignment="true" applyProtection="false">
      <alignment horizontal="general" vertical="center" textRotation="0" wrapText="false" indent="0" shrinkToFit="false"/>
      <protection locked="true" hidden="false"/>
    </xf>
    <xf numFmtId="164" fontId="28" fillId="11" borderId="2" xfId="0" applyFont="true" applyBorder="true" applyAlignment="true" applyProtection="false">
      <alignment horizontal="general" vertical="center" textRotation="0" wrapText="true" indent="0" shrinkToFit="false"/>
      <protection locked="true" hidden="false"/>
    </xf>
    <xf numFmtId="164" fontId="29" fillId="12" borderId="3" xfId="0" applyFont="true" applyBorder="true" applyAlignment="true" applyProtection="false">
      <alignment horizontal="general" vertical="center" textRotation="0" wrapText="false" indent="0" shrinkToFit="false"/>
      <protection locked="true" hidden="false"/>
    </xf>
    <xf numFmtId="164" fontId="28" fillId="12" borderId="4" xfId="0" applyFont="true" applyBorder="true" applyAlignment="true" applyProtection="false">
      <alignment horizontal="general" vertical="center" textRotation="0" wrapText="true" indent="0" shrinkToFit="false"/>
      <protection locked="true" hidden="false"/>
    </xf>
    <xf numFmtId="164" fontId="27" fillId="13" borderId="1" xfId="0" applyFont="true" applyBorder="true" applyAlignment="true" applyProtection="false">
      <alignment horizontal="general" vertical="center" textRotation="0" wrapText="false" indent="0" shrinkToFit="false"/>
      <protection locked="true" hidden="false"/>
    </xf>
    <xf numFmtId="164" fontId="28" fillId="13" borderId="2" xfId="0" applyFont="true" applyBorder="true" applyAlignment="true" applyProtection="false">
      <alignment horizontal="general" vertical="center" textRotation="0" wrapText="true" indent="0" shrinkToFit="false"/>
      <protection locked="true" hidden="false"/>
    </xf>
    <xf numFmtId="164" fontId="29" fillId="14" borderId="3" xfId="0" applyFont="true" applyBorder="true" applyAlignment="true" applyProtection="false">
      <alignment horizontal="general" vertical="center" textRotation="0" wrapText="false" indent="0" shrinkToFit="false"/>
      <protection locked="true" hidden="false"/>
    </xf>
    <xf numFmtId="164" fontId="28" fillId="14" borderId="4" xfId="0" applyFont="true" applyBorder="true" applyAlignment="true" applyProtection="false">
      <alignment horizontal="general" vertical="center" textRotation="0" wrapText="true" indent="0" shrinkToFit="false"/>
      <protection locked="true" hidden="false"/>
    </xf>
    <xf numFmtId="164" fontId="29" fillId="14" borderId="5" xfId="0" applyFont="true" applyBorder="true" applyAlignment="true" applyProtection="false">
      <alignment horizontal="general" vertical="center" textRotation="0" wrapText="false" indent="0" shrinkToFit="false"/>
      <protection locked="true" hidden="false"/>
    </xf>
    <xf numFmtId="164" fontId="28" fillId="14" borderId="6" xfId="0" applyFont="true" applyBorder="true" applyAlignment="true" applyProtection="false">
      <alignment horizontal="general" vertical="center" textRotation="0" wrapText="true" indent="0" shrinkToFit="false"/>
      <protection locked="true" hidden="false"/>
    </xf>
    <xf numFmtId="164" fontId="27" fillId="11" borderId="7" xfId="0" applyFont="true" applyBorder="true" applyAlignment="true" applyProtection="false">
      <alignment horizontal="general" vertical="center" textRotation="0" wrapText="false" indent="0" shrinkToFit="false"/>
      <protection locked="true" hidden="false"/>
    </xf>
    <xf numFmtId="164" fontId="28" fillId="11" borderId="8" xfId="0" applyFont="true" applyBorder="true" applyAlignment="true" applyProtection="false">
      <alignment horizontal="general" vertical="center" textRotation="0" wrapText="true" indent="0" shrinkToFit="false"/>
      <protection locked="true" hidden="false"/>
    </xf>
    <xf numFmtId="164" fontId="8" fillId="15" borderId="0" xfId="0" applyFont="true" applyBorder="false" applyAlignment="true" applyProtection="false">
      <alignment horizontal="general" vertical="center" textRotation="0" wrapText="false" indent="0" shrinkToFit="false"/>
      <protection locked="true" hidden="false"/>
    </xf>
    <xf numFmtId="164" fontId="0" fillId="15" borderId="0" xfId="0" applyFont="false" applyBorder="false" applyAlignment="true" applyProtection="false">
      <alignment horizontal="general" vertical="center" textRotation="0" wrapText="false" indent="0" shrinkToFit="false"/>
      <protection locked="true" hidden="false"/>
    </xf>
    <xf numFmtId="164" fontId="8" fillId="16" borderId="0" xfId="0" applyFont="true" applyBorder="false" applyAlignment="true" applyProtection="false">
      <alignment horizontal="general" vertical="center" textRotation="0" wrapText="false" indent="0" shrinkToFit="false"/>
      <protection locked="true" hidden="false"/>
    </xf>
    <xf numFmtId="164" fontId="0" fillId="16" borderId="0" xfId="0" applyFont="false" applyBorder="false" applyAlignment="true" applyProtection="false">
      <alignment horizontal="general" vertical="center" textRotation="0" wrapText="false" indent="0" shrinkToFit="false"/>
      <protection locked="true" hidden="false"/>
    </xf>
    <xf numFmtId="164" fontId="30" fillId="17" borderId="9" xfId="0" applyFont="true" applyBorder="true" applyAlignment="true" applyProtection="false">
      <alignment horizontal="general" vertical="center" textRotation="0" wrapText="false" indent="0" shrinkToFit="false"/>
      <protection locked="true" hidden="false"/>
    </xf>
    <xf numFmtId="164" fontId="28" fillId="17" borderId="10" xfId="0" applyFont="true" applyBorder="true" applyAlignment="true" applyProtection="false">
      <alignment horizontal="general" vertical="center" textRotation="0" wrapText="true" indent="0" shrinkToFit="false"/>
      <protection locked="true" hidden="false"/>
    </xf>
    <xf numFmtId="164" fontId="31" fillId="18" borderId="3" xfId="0" applyFont="true" applyBorder="true" applyAlignment="true" applyProtection="false">
      <alignment horizontal="general" vertical="center" textRotation="0" wrapText="false" indent="0" shrinkToFit="false"/>
      <protection locked="true" hidden="false"/>
    </xf>
    <xf numFmtId="164" fontId="28" fillId="18" borderId="4" xfId="0" applyFont="true" applyBorder="true" applyAlignment="true" applyProtection="false">
      <alignment horizontal="general" vertical="center" textRotation="0" wrapText="true" indent="0" shrinkToFit="false"/>
      <protection locked="true" hidden="false"/>
    </xf>
    <xf numFmtId="164" fontId="30" fillId="19" borderId="9" xfId="0" applyFont="true" applyBorder="true" applyAlignment="true" applyProtection="false">
      <alignment horizontal="general" vertical="center" textRotation="0" wrapText="false" indent="0" shrinkToFit="false"/>
      <protection locked="true" hidden="false"/>
    </xf>
    <xf numFmtId="164" fontId="28" fillId="19" borderId="10" xfId="0" applyFont="true" applyBorder="true" applyAlignment="true" applyProtection="false">
      <alignment horizontal="general" vertical="center" textRotation="0" wrapText="true" indent="0" shrinkToFit="false"/>
      <protection locked="true" hidden="false"/>
    </xf>
    <xf numFmtId="164" fontId="31" fillId="20" borderId="3" xfId="0" applyFont="true" applyBorder="true" applyAlignment="true" applyProtection="false">
      <alignment horizontal="general" vertical="center" textRotation="0" wrapText="false" indent="0" shrinkToFit="false"/>
      <protection locked="true" hidden="false"/>
    </xf>
    <xf numFmtId="164" fontId="28" fillId="20" borderId="4" xfId="0" applyFont="true" applyBorder="true" applyAlignment="true" applyProtection="false">
      <alignment horizontal="general" vertical="center" textRotation="0" wrapText="true" indent="0" shrinkToFit="false"/>
      <protection locked="true" hidden="false"/>
    </xf>
    <xf numFmtId="164" fontId="30" fillId="19" borderId="11" xfId="0" applyFont="true" applyBorder="true" applyAlignment="true" applyProtection="false">
      <alignment horizontal="general" vertical="center" textRotation="0" wrapText="false" indent="0" shrinkToFit="false"/>
      <protection locked="true" hidden="false"/>
    </xf>
    <xf numFmtId="164" fontId="28" fillId="19" borderId="12" xfId="0" applyFont="true" applyBorder="true" applyAlignment="true" applyProtection="false">
      <alignment horizontal="general" vertical="center" textRotation="0" wrapText="true" indent="0" shrinkToFit="false"/>
      <protection locked="true" hidden="false"/>
    </xf>
    <xf numFmtId="164" fontId="31" fillId="20" borderId="5" xfId="0" applyFont="true" applyBorder="true" applyAlignment="true" applyProtection="false">
      <alignment horizontal="general" vertical="center" textRotation="0" wrapText="false" indent="0" shrinkToFit="false"/>
      <protection locked="true" hidden="false"/>
    </xf>
    <xf numFmtId="164" fontId="28" fillId="20" borderId="6" xfId="0" applyFont="true" applyBorder="true" applyAlignment="true" applyProtection="false">
      <alignment horizontal="general" vertical="center" textRotation="0" wrapText="true" indent="0" shrinkToFit="false"/>
      <protection locked="true" hidden="false"/>
    </xf>
    <xf numFmtId="164" fontId="28" fillId="0" borderId="0" xfId="0" applyFont="true" applyBorder="false" applyAlignment="true" applyProtection="false">
      <alignment horizontal="general" vertical="bottom" textRotation="0" wrapText="false" indent="0" shrinkToFit="false"/>
      <protection locked="true" hidden="false"/>
    </xf>
    <xf numFmtId="164" fontId="32" fillId="3" borderId="0" xfId="0" applyFont="true" applyBorder="false" applyAlignment="true" applyProtection="false">
      <alignment horizontal="center" vertical="bottom" textRotation="0" wrapText="false" indent="0" shrinkToFit="false"/>
      <protection locked="true" hidden="false"/>
    </xf>
    <xf numFmtId="164" fontId="32" fillId="4" borderId="0" xfId="0" applyFont="true" applyBorder="false" applyAlignment="true" applyProtection="false">
      <alignment horizontal="center" vertical="bottom" textRotation="0" wrapText="false" indent="0" shrinkToFit="false"/>
      <protection locked="true" hidden="false"/>
    </xf>
    <xf numFmtId="164" fontId="33" fillId="3" borderId="0" xfId="0" applyFont="true" applyBorder="false" applyAlignment="true" applyProtection="false">
      <alignment horizontal="center" vertical="bottom" textRotation="0" wrapText="false" indent="0" shrinkToFit="false"/>
      <protection locked="true" hidden="false"/>
    </xf>
    <xf numFmtId="164" fontId="33" fillId="4" borderId="0" xfId="0" applyFont="true" applyBorder="false" applyAlignment="true" applyProtection="false">
      <alignment horizontal="center" vertical="bottom" textRotation="0" wrapText="false" indent="0" shrinkToFit="false"/>
      <protection locked="true" hidden="false"/>
    </xf>
    <xf numFmtId="164" fontId="10" fillId="6" borderId="0" xfId="0" applyFont="true" applyBorder="false" applyAlignment="true" applyProtection="false">
      <alignment horizontal="general" vertical="bottom" textRotation="0" wrapText="false" indent="0" shrinkToFit="false"/>
      <protection locked="true" hidden="false"/>
    </xf>
    <xf numFmtId="164" fontId="11" fillId="6" borderId="0" xfId="0" applyFont="true" applyBorder="false" applyAlignment="true" applyProtection="false">
      <alignment horizontal="general" vertical="bottom" textRotation="0" wrapText="false" indent="0" shrinkToFit="false"/>
      <protection locked="true" hidden="false"/>
    </xf>
    <xf numFmtId="164" fontId="25" fillId="3" borderId="0" xfId="0" applyFont="true" applyBorder="false" applyAlignment="true" applyProtection="false">
      <alignment horizontal="center" vertical="bottom" textRotation="0" wrapText="false" indent="0" shrinkToFit="false"/>
      <protection locked="true" hidden="false"/>
    </xf>
    <xf numFmtId="164" fontId="25" fillId="6" borderId="0" xfId="0" applyFont="true" applyBorder="false" applyAlignment="true" applyProtection="false">
      <alignment horizontal="center" vertical="bottom" textRotation="0" wrapText="false" indent="0" shrinkToFit="false"/>
      <protection locked="true" hidden="false"/>
    </xf>
    <xf numFmtId="164" fontId="25" fillId="7" borderId="0" xfId="0" applyFont="true" applyBorder="false" applyAlignment="true" applyProtection="false">
      <alignment horizontal="center" vertical="bottom" textRotation="0" wrapText="false" indent="0" shrinkToFit="false"/>
      <protection locked="true" hidden="false"/>
    </xf>
    <xf numFmtId="164" fontId="34"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6" fillId="21" borderId="0" xfId="0" applyFont="true" applyBorder="false" applyAlignment="true" applyProtection="false">
      <alignment horizontal="general" vertical="bottom" textRotation="0" wrapText="false" indent="0" shrinkToFit="false"/>
      <protection locked="true" hidden="false"/>
    </xf>
    <xf numFmtId="164" fontId="36" fillId="21" borderId="0" xfId="0" applyFont="true" applyBorder="false" applyAlignment="true" applyProtection="false">
      <alignment horizontal="center" vertical="bottom" textRotation="0" wrapText="fals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36" fillId="0" borderId="0" xfId="0" applyFont="true" applyBorder="false" applyAlignment="true" applyProtection="false">
      <alignment horizontal="general"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4" fontId="37" fillId="0" borderId="0" xfId="0" applyFont="true" applyBorder="fals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true" indent="0" shrinkToFit="false"/>
      <protection locked="true" hidden="false"/>
    </xf>
    <xf numFmtId="164" fontId="40" fillId="22" borderId="0" xfId="0" applyFont="true" applyBorder="false" applyAlignment="true" applyProtection="false">
      <alignment horizontal="center" vertical="center" textRotation="0" wrapText="true" indent="0" shrinkToFit="false"/>
      <protection locked="true" hidden="false"/>
    </xf>
    <xf numFmtId="164" fontId="40" fillId="22" borderId="0" xfId="0" applyFont="true" applyBorder="true" applyAlignment="true" applyProtection="false">
      <alignment horizontal="center" vertical="center" textRotation="0" wrapText="true" indent="0" shrinkToFit="false"/>
      <protection locked="true" hidden="false"/>
    </xf>
    <xf numFmtId="164" fontId="41" fillId="23" borderId="0" xfId="0" applyFont="true" applyBorder="false" applyAlignment="true" applyProtection="false">
      <alignment horizontal="center" vertical="top" textRotation="0" wrapText="true" indent="0" shrinkToFit="false"/>
      <protection locked="true" hidden="false"/>
    </xf>
    <xf numFmtId="164" fontId="41" fillId="23" borderId="0" xfId="0" applyFont="true" applyBorder="true" applyAlignment="true" applyProtection="false">
      <alignment horizontal="left" vertical="top" textRotation="0" wrapText="true" indent="0" shrinkToFit="false"/>
      <protection locked="true" hidden="false"/>
    </xf>
    <xf numFmtId="164" fontId="41" fillId="23" borderId="0" xfId="0" applyFont="true" applyBorder="false" applyAlignment="true" applyProtection="false">
      <alignment horizontal="left" vertical="top" textRotation="0" wrapText="true" indent="0" shrinkToFit="false"/>
      <protection locked="true" hidden="false"/>
    </xf>
    <xf numFmtId="164" fontId="41" fillId="0" borderId="0" xfId="0" applyFont="true" applyBorder="false" applyAlignment="true" applyProtection="false">
      <alignment horizontal="center" vertical="top" textRotation="0" wrapText="true" indent="0" shrinkToFit="false"/>
      <protection locked="true" hidden="false"/>
    </xf>
    <xf numFmtId="164" fontId="41" fillId="0" borderId="0" xfId="0" applyFont="true" applyBorder="true" applyAlignment="true" applyProtection="false">
      <alignment horizontal="left" vertical="top" textRotation="0" wrapText="true" indent="0" shrinkToFit="false"/>
      <protection locked="true" hidden="false"/>
    </xf>
    <xf numFmtId="164" fontId="41" fillId="0" borderId="0" xfId="0" applyFont="true" applyBorder="false" applyAlignment="true" applyProtection="false">
      <alignment horizontal="left" vertical="top" textRotation="0" wrapText="true" indent="0" shrinkToFit="false"/>
      <protection locked="true" hidden="false"/>
    </xf>
    <xf numFmtId="164" fontId="42" fillId="0" borderId="0" xfId="0" applyFont="true" applyBorder="false" applyAlignment="true" applyProtection="false">
      <alignment horizontal="general" vertical="bottom" textRotation="0" wrapText="false" indent="0" shrinkToFit="false"/>
      <protection locked="true" hidden="false"/>
    </xf>
    <xf numFmtId="164" fontId="43" fillId="0" borderId="0" xfId="0" applyFont="true" applyBorder="false" applyAlignment="true" applyProtection="false">
      <alignment horizontal="general" vertical="bottom" textRotation="0" wrapText="false" indent="0" shrinkToFit="false"/>
      <protection locked="true" hidden="false"/>
    </xf>
    <xf numFmtId="164" fontId="44" fillId="22" borderId="0" xfId="0" applyFont="true" applyBorder="false" applyAlignment="true" applyProtection="false">
      <alignment horizontal="general" vertical="bottom" textRotation="0" wrapText="false" indent="0" shrinkToFit="false"/>
      <protection locked="true" hidden="false"/>
    </xf>
    <xf numFmtId="168" fontId="45" fillId="0" borderId="0" xfId="0" applyFont="true" applyBorder="false" applyAlignment="true" applyProtection="false">
      <alignment horizontal="general" vertical="bottom" textRotation="0" wrapText="false" indent="0" shrinkToFit="false"/>
      <protection locked="true" hidden="false"/>
    </xf>
    <xf numFmtId="164" fontId="44" fillId="22" borderId="0" xfId="0" applyFont="true" applyBorder="false" applyAlignment="true" applyProtection="false">
      <alignment horizontal="center" vertical="bottom" textRotation="0" wrapText="false" indent="0" shrinkToFit="false"/>
      <protection locked="true" hidden="false"/>
    </xf>
    <xf numFmtId="164" fontId="46" fillId="0" borderId="0" xfId="0" applyFont="true" applyBorder="false" applyAlignment="true" applyProtection="false">
      <alignment horizontal="general" vertical="bottom" textRotation="0" wrapText="false" indent="0" shrinkToFit="false"/>
      <protection locked="true" hidden="false"/>
    </xf>
    <xf numFmtId="164" fontId="47" fillId="24" borderId="0" xfId="0" applyFont="true" applyBorder="false" applyAlignment="true" applyProtection="false">
      <alignment horizontal="general" vertical="bottom" textRotation="0" wrapText="false" indent="0" shrinkToFit="false"/>
      <protection locked="true" hidden="false"/>
    </xf>
    <xf numFmtId="164" fontId="47" fillId="0" borderId="0" xfId="0" applyFont="true" applyBorder="false" applyAlignment="tru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0"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45" fillId="0" borderId="0" xfId="0" applyFont="true" applyBorder="false" applyAlignment="true" applyProtection="false">
      <alignment horizontal="general" vertical="bottom" textRotation="0" wrapText="false" indent="0" shrinkToFit="false"/>
      <protection locked="true" hidden="false"/>
    </xf>
    <xf numFmtId="164" fontId="45"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54" fillId="0" borderId="0" xfId="0" applyFont="true" applyBorder="fals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44" fillId="5" borderId="0" xfId="0" applyFont="tru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false" indent="0" shrinkToFit="false"/>
      <protection locked="true" hidden="false"/>
    </xf>
    <xf numFmtId="164" fontId="59" fillId="0" borderId="0" xfId="0" applyFont="true" applyBorder="false" applyAlignment="true" applyProtection="false">
      <alignment horizontal="general" vertical="bottom" textRotation="0" wrapText="false" indent="0" shrinkToFit="false"/>
      <protection locked="true" hidden="false"/>
    </xf>
    <xf numFmtId="164" fontId="35" fillId="25" borderId="0" xfId="0" applyFont="true" applyBorder="false" applyAlignment="true" applyProtection="false">
      <alignment horizontal="general" vertical="bottom" textRotation="0" wrapText="false" indent="0" shrinkToFit="false"/>
      <protection locked="true" hidden="false"/>
    </xf>
    <xf numFmtId="164" fontId="0" fillId="25" borderId="0" xfId="0" applyFont="false" applyBorder="false" applyAlignment="true" applyProtection="false">
      <alignment horizontal="general" vertical="bottom" textRotation="0" wrapText="false" indent="0" shrinkToFit="false"/>
      <protection locked="true" hidden="false"/>
    </xf>
    <xf numFmtId="164" fontId="33" fillId="4" borderId="0" xfId="0" applyFont="true" applyBorder="false" applyAlignment="true" applyProtection="false">
      <alignment horizontal="general" vertical="bottom" textRotation="0" wrapText="false" indent="0" shrinkToFit="false"/>
      <protection locked="true" hidden="false"/>
    </xf>
    <xf numFmtId="164" fontId="60" fillId="5" borderId="0" xfId="0" applyFont="true" applyBorder="false" applyAlignment="true" applyProtection="false">
      <alignment horizontal="general" vertical="bottom" textRotation="0" wrapText="false" indent="0" shrinkToFit="false"/>
      <protection locked="true" hidden="false"/>
    </xf>
    <xf numFmtId="165" fontId="61" fillId="3" borderId="0" xfId="0" applyFont="true" applyBorder="false" applyAlignment="true" applyProtection="false">
      <alignment horizontal="center" vertical="bottom" textRotation="0" wrapText="false" indent="0" shrinkToFit="false"/>
      <protection locked="true" hidden="false"/>
    </xf>
    <xf numFmtId="165" fontId="61" fillId="6" borderId="0" xfId="0" applyFont="true" applyBorder="false" applyAlignment="true" applyProtection="false">
      <alignment horizontal="center" vertical="bottom" textRotation="0" wrapText="false" indent="0" shrinkToFit="false"/>
      <protection locked="true" hidden="false"/>
    </xf>
    <xf numFmtId="165" fontId="11" fillId="6" borderId="0" xfId="0" applyFont="true" applyBorder="false" applyAlignment="true" applyProtection="false">
      <alignment horizontal="center" vertical="bottom" textRotation="0" wrapText="false" indent="0" shrinkToFit="false"/>
      <protection locked="true" hidden="false"/>
    </xf>
    <xf numFmtId="165" fontId="61" fillId="7" borderId="0" xfId="0" applyFont="true" applyBorder="false" applyAlignment="true" applyProtection="false">
      <alignment horizontal="center" vertical="bottom" textRotation="0" wrapText="false" indent="0" shrinkToFit="false"/>
      <protection locked="true" hidden="false"/>
    </xf>
    <xf numFmtId="165" fontId="11" fillId="7" borderId="0" xfId="0" applyFont="true" applyBorder="false" applyAlignment="true" applyProtection="false">
      <alignment horizontal="center" vertical="bottom" textRotation="0" wrapText="false" indent="0" shrinkToFit="false"/>
      <protection locked="true" hidden="false"/>
    </xf>
    <xf numFmtId="167" fontId="61" fillId="4" borderId="0" xfId="0" applyFont="true" applyBorder="false" applyAlignment="true" applyProtection="false">
      <alignment horizontal="center" vertical="bottom" textRotation="0" wrapText="false" indent="0" shrinkToFit="false"/>
      <protection locked="true" hidden="false"/>
    </xf>
    <xf numFmtId="165" fontId="61" fillId="4" borderId="0" xfId="0" applyFont="true" applyBorder="false" applyAlignment="true" applyProtection="false">
      <alignment horizontal="center" vertical="bottom" textRotation="0" wrapText="false" indent="0" shrinkToFit="false"/>
      <protection locked="true" hidden="false"/>
    </xf>
    <xf numFmtId="164" fontId="62" fillId="4" borderId="0" xfId="0" applyFont="true" applyBorder="false" applyAlignment="true" applyProtection="false">
      <alignment horizontal="general" vertical="bottom" textRotation="0" wrapText="false" indent="0" shrinkToFit="false"/>
      <protection locked="true" hidden="false"/>
    </xf>
    <xf numFmtId="169" fontId="61" fillId="4" borderId="0" xfId="0" applyFont="true" applyBorder="false" applyAlignment="true" applyProtection="false">
      <alignment horizontal="center" vertical="bottom" textRotation="0" wrapText="false" indent="0" shrinkToFit="false"/>
      <protection locked="true" hidden="false"/>
    </xf>
    <xf numFmtId="164" fontId="63" fillId="4" borderId="0" xfId="0" applyFont="true" applyBorder="false" applyAlignment="true" applyProtection="false">
      <alignment horizontal="center" vertical="bottom" textRotation="0" wrapText="false" indent="0" shrinkToFit="false"/>
      <protection locked="true" hidden="false"/>
    </xf>
    <xf numFmtId="164" fontId="10" fillId="21" borderId="0" xfId="0" applyFont="true" applyBorder="false" applyAlignment="true" applyProtection="false">
      <alignment horizontal="general" vertical="bottom" textRotation="0" wrapText="false" indent="0" shrinkToFit="false"/>
      <protection locked="true" hidden="false"/>
    </xf>
    <xf numFmtId="164" fontId="32" fillId="21" borderId="0" xfId="0" applyFont="true" applyBorder="false" applyAlignment="true" applyProtection="false">
      <alignment horizontal="center" vertical="bottom" textRotation="0" wrapText="false" indent="0" shrinkToFit="false"/>
      <protection locked="true" hidden="false"/>
    </xf>
    <xf numFmtId="164" fontId="10" fillId="21" borderId="0" xfId="0" applyFont="true" applyBorder="false" applyAlignment="true" applyProtection="false">
      <alignment horizontal="center" vertical="bottom" textRotation="0" wrapText="false" indent="0" shrinkToFit="false"/>
      <protection locked="true" hidden="false"/>
    </xf>
    <xf numFmtId="164" fontId="64" fillId="4" borderId="0" xfId="0" applyFont="true" applyBorder="false" applyAlignment="true" applyProtection="false">
      <alignment horizontal="center" vertical="bottom" textRotation="0" wrapText="false" indent="0" shrinkToFit="false"/>
      <protection locked="true" hidden="false"/>
    </xf>
    <xf numFmtId="164" fontId="65" fillId="4" borderId="0" xfId="0" applyFont="true" applyBorder="false" applyAlignment="true" applyProtection="false">
      <alignment horizontal="general" vertical="bottom" textRotation="0" wrapText="false" indent="0" shrinkToFit="false"/>
      <protection locked="true" hidden="false"/>
    </xf>
    <xf numFmtId="164" fontId="66" fillId="26" borderId="0" xfId="0" applyFont="true" applyBorder="false" applyAlignment="true" applyProtection="false">
      <alignment horizontal="center" vertical="bottom" textRotation="0" wrapText="false" indent="0" shrinkToFit="false"/>
      <protection locked="true" hidden="false"/>
    </xf>
    <xf numFmtId="164" fontId="66" fillId="5" borderId="0" xfId="0" applyFont="true" applyBorder="false" applyAlignment="true" applyProtection="false">
      <alignment horizontal="center" vertical="bottom" textRotation="0" wrapText="false" indent="0" shrinkToFit="false"/>
      <protection locked="true" hidden="false"/>
    </xf>
    <xf numFmtId="164" fontId="67" fillId="5" borderId="0" xfId="0" applyFont="true" applyBorder="false" applyAlignment="true" applyProtection="false">
      <alignment horizontal="center" vertical="bottom" textRotation="0" wrapText="false" indent="0" shrinkToFit="false"/>
      <protection locked="true" hidden="false"/>
    </xf>
    <xf numFmtId="164" fontId="61" fillId="4" borderId="0" xfId="0" applyFont="true" applyBorder="false" applyAlignment="true" applyProtection="false">
      <alignment horizontal="center" vertical="bottom" textRotation="0" wrapText="false" indent="0" shrinkToFit="false"/>
      <protection locked="true" hidden="false"/>
    </xf>
    <xf numFmtId="164" fontId="68" fillId="4" borderId="0" xfId="0" applyFont="true" applyBorder="false" applyAlignment="true" applyProtection="false">
      <alignment horizontal="general" vertical="bottom" textRotation="0" wrapText="false" indent="0" shrinkToFit="false"/>
      <protection locked="true" hidden="false"/>
    </xf>
    <xf numFmtId="164" fontId="69" fillId="4" borderId="0" xfId="0" applyFont="true" applyBorder="false" applyAlignment="true" applyProtection="false">
      <alignment horizontal="general" vertical="bottom" textRotation="0" wrapText="false" indent="0" shrinkToFit="false"/>
      <protection locked="true" hidden="false"/>
    </xf>
    <xf numFmtId="164" fontId="70" fillId="4" borderId="0" xfId="0" applyFont="true" applyBorder="false" applyAlignment="true" applyProtection="false">
      <alignment horizontal="general" vertical="bottom" textRotation="0" wrapText="false" indent="0" shrinkToFit="false"/>
      <protection locked="true" hidden="false"/>
    </xf>
    <xf numFmtId="164" fontId="71" fillId="4" borderId="0" xfId="0" applyFont="true" applyBorder="false" applyAlignment="true" applyProtection="false">
      <alignment horizontal="general" vertical="bottom" textRotation="0" wrapText="false" indent="0" shrinkToFit="false"/>
      <protection locked="true" hidden="false"/>
    </xf>
    <xf numFmtId="164" fontId="72" fillId="4" borderId="0" xfId="0" applyFont="true" applyBorder="false" applyAlignment="true" applyProtection="false">
      <alignment horizontal="general" vertical="bottom" textRotation="0" wrapText="false" indent="0" shrinkToFit="false"/>
      <protection locked="true" hidden="false"/>
    </xf>
    <xf numFmtId="170" fontId="71" fillId="4" borderId="0" xfId="0" applyFont="true" applyBorder="false" applyAlignment="true" applyProtection="false">
      <alignment horizontal="center" vertical="bottom" textRotation="0" wrapText="false" indent="0" shrinkToFit="false"/>
      <protection locked="true" hidden="false"/>
    </xf>
    <xf numFmtId="164" fontId="10" fillId="27" borderId="0" xfId="0" applyFont="true" applyBorder="false" applyAlignment="true" applyProtection="false">
      <alignment horizontal="general" vertical="bottom" textRotation="0" wrapText="false" indent="0" shrinkToFit="false"/>
      <protection locked="true" hidden="false"/>
    </xf>
    <xf numFmtId="171" fontId="10" fillId="27" borderId="0" xfId="0" applyFont="true" applyBorder="false" applyAlignment="true" applyProtection="false">
      <alignment horizontal="center" vertical="bottom" textRotation="0" wrapText="false" indent="0" shrinkToFit="false"/>
      <protection locked="true" hidden="false"/>
    </xf>
    <xf numFmtId="170" fontId="10" fillId="27" borderId="0" xfId="0" applyFont="true" applyBorder="false" applyAlignment="true" applyProtection="false">
      <alignment horizontal="center" vertical="bottom" textRotation="0" wrapText="false" indent="0" shrinkToFit="false"/>
      <protection locked="true" hidden="false"/>
    </xf>
    <xf numFmtId="165" fontId="11" fillId="4" borderId="0" xfId="0" applyFont="true" applyBorder="false" applyAlignment="true" applyProtection="false">
      <alignment horizontal="center" vertical="bottom" textRotation="0" wrapText="false" indent="0" shrinkToFit="false"/>
      <protection locked="true" hidden="false"/>
    </xf>
    <xf numFmtId="165" fontId="22" fillId="4" borderId="0" xfId="0" applyFont="true" applyBorder="false" applyAlignment="true" applyProtection="false">
      <alignment horizontal="center" vertical="bottom" textRotation="0" wrapText="false" indent="0" shrinkToFit="false"/>
      <protection locked="true" hidden="false"/>
    </xf>
    <xf numFmtId="165" fontId="10" fillId="27" borderId="0" xfId="0" applyFont="true" applyBorder="false" applyAlignment="true" applyProtection="false">
      <alignment horizontal="center" vertical="bottom" textRotation="0" wrapText="false" indent="0" shrinkToFit="false"/>
      <protection locked="true" hidden="false"/>
    </xf>
    <xf numFmtId="164" fontId="10" fillId="28" borderId="0" xfId="0" applyFont="true" applyBorder="false" applyAlignment="true" applyProtection="false">
      <alignment horizontal="general" vertical="bottom" textRotation="0" wrapText="false" indent="0" shrinkToFit="false"/>
      <protection locked="true" hidden="false"/>
    </xf>
    <xf numFmtId="165" fontId="10" fillId="28" borderId="0" xfId="0" applyFont="true" applyBorder="false" applyAlignment="true" applyProtection="false">
      <alignment horizontal="center" vertical="bottom" textRotation="0" wrapText="false" indent="0" shrinkToFit="false"/>
      <protection locked="true" hidden="false"/>
    </xf>
    <xf numFmtId="172" fontId="22" fillId="4" borderId="0" xfId="0" applyFont="true" applyBorder="false" applyAlignment="true" applyProtection="false">
      <alignment horizontal="center" vertical="bottom" textRotation="0" wrapText="false" indent="0" shrinkToFit="false"/>
      <protection locked="true" hidden="false"/>
    </xf>
    <xf numFmtId="173" fontId="61" fillId="4" borderId="0" xfId="0" applyFont="true" applyBorder="false" applyAlignment="true" applyProtection="false">
      <alignment horizontal="center" vertical="bottom" textRotation="0" wrapText="false" indent="0" shrinkToFit="false"/>
      <protection locked="true" hidden="false"/>
    </xf>
    <xf numFmtId="165" fontId="10" fillId="4" borderId="0" xfId="0" applyFont="true" applyBorder="false" applyAlignment="true" applyProtection="false">
      <alignment horizontal="center" vertical="bottom" textRotation="0" wrapText="false" indent="0" shrinkToFit="false"/>
      <protection locked="true" hidden="false"/>
    </xf>
    <xf numFmtId="165" fontId="10" fillId="3" borderId="0" xfId="0" applyFont="true" applyBorder="false" applyAlignment="true" applyProtection="false">
      <alignment horizontal="center" vertical="bottom" textRotation="0" wrapText="false" indent="0" shrinkToFit="false"/>
      <protection locked="true" hidden="false"/>
    </xf>
    <xf numFmtId="164" fontId="73" fillId="29" borderId="0" xfId="0" applyFont="true" applyBorder="false" applyAlignment="true" applyProtection="false">
      <alignment horizontal="general" vertical="bottom" textRotation="0" wrapText="false" indent="0" shrinkToFit="false"/>
      <protection locked="true" hidden="false"/>
    </xf>
    <xf numFmtId="169" fontId="73" fillId="29" borderId="0" xfId="0" applyFont="true" applyBorder="false" applyAlignment="true" applyProtection="false">
      <alignment horizontal="center" vertical="bottom" textRotation="0" wrapText="false" indent="0" shrinkToFit="false"/>
      <protection locked="true" hidden="false"/>
    </xf>
    <xf numFmtId="174" fontId="22" fillId="4" borderId="0" xfId="0" applyFont="true" applyBorder="false" applyAlignment="true" applyProtection="false">
      <alignment horizontal="center" vertical="bottom" textRotation="0" wrapText="false" indent="0" shrinkToFit="false"/>
      <protection locked="true" hidden="false"/>
    </xf>
    <xf numFmtId="164" fontId="74" fillId="0" borderId="0" xfId="0" applyFont="true" applyBorder="false" applyAlignment="true" applyProtection="false">
      <alignment horizontal="general" vertical="bottom" textRotation="0" wrapText="false" indent="0" shrinkToFit="false"/>
      <protection locked="true" hidden="false"/>
    </xf>
    <xf numFmtId="169" fontId="74" fillId="0" borderId="0" xfId="0" applyFont="true" applyBorder="false" applyAlignment="true" applyProtection="false">
      <alignment horizontal="right" vertical="bottom" textRotation="0" wrapText="false" indent="0" shrinkToFit="false"/>
      <protection locked="true" hidden="false"/>
    </xf>
    <xf numFmtId="164" fontId="75" fillId="0" borderId="0" xfId="0" applyFont="true" applyBorder="false" applyAlignment="true" applyProtection="false">
      <alignment horizontal="general" vertical="bottom" textRotation="0" wrapText="false" indent="0" shrinkToFit="false"/>
      <protection locked="true" hidden="false"/>
    </xf>
    <xf numFmtId="169" fontId="75" fillId="30" borderId="0" xfId="0" applyFont="true" applyBorder="false" applyAlignment="true" applyProtection="false">
      <alignment horizontal="right" vertical="bottom" textRotation="0" wrapText="false" indent="0" shrinkToFit="false"/>
      <protection locked="true" hidden="false"/>
    </xf>
    <xf numFmtId="164" fontId="76" fillId="0" borderId="0" xfId="0" applyFont="true" applyBorder="false" applyAlignment="true" applyProtection="false">
      <alignment horizontal="general" vertical="bottom" textRotation="0" wrapText="false" indent="0" shrinkToFit="false"/>
      <protection locked="true" hidden="false"/>
    </xf>
    <xf numFmtId="164" fontId="77" fillId="4" borderId="0" xfId="0" applyFont="true" applyBorder="false" applyAlignment="true" applyProtection="false">
      <alignment horizontal="general" vertical="bottom" textRotation="0" wrapText="false" indent="0" shrinkToFit="false"/>
      <protection locked="true" hidden="false"/>
    </xf>
    <xf numFmtId="164" fontId="78" fillId="4" borderId="0" xfId="0" applyFont="true" applyBorder="false" applyAlignment="true" applyProtection="false">
      <alignment horizontal="general" vertical="bottom" textRotation="0" wrapText="false" indent="0" shrinkToFit="false"/>
      <protection locked="true" hidden="false"/>
    </xf>
    <xf numFmtId="165" fontId="79" fillId="4" borderId="0" xfId="0" applyFont="true" applyBorder="false" applyAlignment="true" applyProtection="false">
      <alignment horizontal="center" vertical="bottom" textRotation="0" wrapText="false" indent="0" shrinkToFit="false"/>
      <protection locked="true" hidden="false"/>
    </xf>
    <xf numFmtId="164" fontId="80" fillId="4" borderId="0" xfId="0" applyFont="true" applyBorder="false" applyAlignment="true" applyProtection="false">
      <alignment horizontal="general" vertical="bottom" textRotation="0" wrapText="false" indent="0" shrinkToFit="false"/>
      <protection locked="true" hidden="false"/>
    </xf>
    <xf numFmtId="165" fontId="80" fillId="4" borderId="0" xfId="0" applyFont="true" applyBorder="false" applyAlignment="true" applyProtection="false">
      <alignment horizontal="center" vertical="bottom" textRotation="0" wrapText="false" indent="0" shrinkToFit="false"/>
      <protection locked="true" hidden="false"/>
    </xf>
    <xf numFmtId="164" fontId="81" fillId="0" borderId="0" xfId="0" applyFont="true" applyBorder="false" applyAlignment="true" applyProtection="false">
      <alignment horizontal="general" vertical="bottom" textRotation="0" wrapText="false" indent="0" shrinkToFit="false"/>
      <protection locked="true" hidden="false"/>
    </xf>
    <xf numFmtId="169" fontId="78" fillId="0" borderId="0" xfId="0" applyFont="true" applyBorder="false" applyAlignment="true" applyProtection="false">
      <alignment horizontal="center" vertical="bottom" textRotation="0" wrapText="false" indent="0" shrinkToFit="false"/>
      <protection locked="true" hidden="false"/>
    </xf>
    <xf numFmtId="164" fontId="68" fillId="0" borderId="0" xfId="0" applyFont="true" applyBorder="false" applyAlignment="true" applyProtection="false">
      <alignment horizontal="general" vertical="bottom" textRotation="0" wrapText="false" indent="0" shrinkToFit="false"/>
      <protection locked="true" hidden="false"/>
    </xf>
    <xf numFmtId="164" fontId="73" fillId="2" borderId="0" xfId="0" applyFont="true" applyBorder="false" applyAlignment="true" applyProtection="false">
      <alignment horizontal="general" vertical="bottom" textRotation="0" wrapText="false" indent="0" shrinkToFit="false"/>
      <protection locked="true" hidden="false"/>
    </xf>
    <xf numFmtId="169" fontId="73" fillId="2" borderId="0" xfId="0" applyFont="true" applyBorder="false" applyAlignment="true" applyProtection="false">
      <alignment horizontal="center" vertical="bottom" textRotation="0" wrapText="false" indent="0" shrinkToFit="false"/>
      <protection locked="true" hidden="false"/>
    </xf>
    <xf numFmtId="164" fontId="73" fillId="5" borderId="0" xfId="0" applyFont="true" applyBorder="false" applyAlignment="true" applyProtection="false">
      <alignment horizontal="general" vertical="bottom" textRotation="0" wrapText="false" indent="0" shrinkToFit="false"/>
      <protection locked="true" hidden="false"/>
    </xf>
    <xf numFmtId="169" fontId="73" fillId="5" borderId="0" xfId="0" applyFont="true" applyBorder="false" applyAlignment="true" applyProtection="false">
      <alignment horizontal="center" vertical="bottom" textRotation="0" wrapText="false" indent="0" shrinkToFit="false"/>
      <protection locked="true" hidden="false"/>
    </xf>
    <xf numFmtId="169" fontId="10" fillId="4" borderId="0" xfId="0" applyFont="true" applyBorder="false" applyAlignment="true" applyProtection="false">
      <alignment horizontal="center" vertical="bottom" textRotation="0" wrapText="false" indent="0" shrinkToFit="false"/>
      <protection locked="true" hidden="false"/>
    </xf>
    <xf numFmtId="165" fontId="82" fillId="31" borderId="0" xfId="0" applyFont="true" applyBorder="false" applyAlignment="true" applyProtection="false">
      <alignment horizontal="center" vertical="bottom" textRotation="0" wrapText="false" indent="0" shrinkToFit="false"/>
      <protection locked="true" hidden="false"/>
    </xf>
    <xf numFmtId="164" fontId="83" fillId="4" borderId="0" xfId="0" applyFont="true" applyBorder="false" applyAlignment="true" applyProtection="false">
      <alignment horizontal="general" vertical="bottom" textRotation="0" wrapText="false" indent="0" shrinkToFit="false"/>
      <protection locked="true" hidden="false"/>
    </xf>
    <xf numFmtId="165" fontId="63" fillId="0" borderId="0" xfId="0" applyFont="true" applyBorder="false" applyAlignment="true" applyProtection="false">
      <alignment horizontal="center" vertical="bottom" textRotation="0" wrapText="false" indent="0" shrinkToFit="false"/>
      <protection locked="true" hidden="false"/>
    </xf>
    <xf numFmtId="164" fontId="84" fillId="4" borderId="0" xfId="0" applyFont="true" applyBorder="false" applyAlignment="true" applyProtection="false">
      <alignment horizontal="general" vertical="bottom" textRotation="0" wrapText="false" indent="0" shrinkToFit="false"/>
      <protection locked="true" hidden="false"/>
    </xf>
    <xf numFmtId="165" fontId="63" fillId="31" borderId="0" xfId="0" applyFont="true" applyBorder="false" applyAlignment="true" applyProtection="false">
      <alignment horizontal="center" vertical="bottom" textRotation="0" wrapText="false" indent="0" shrinkToFit="false"/>
      <protection locked="true" hidden="false"/>
    </xf>
    <xf numFmtId="169" fontId="62" fillId="0" borderId="0" xfId="0" applyFont="true" applyBorder="false" applyAlignment="true" applyProtection="false">
      <alignment horizontal="center" vertical="bottom" textRotation="0" wrapText="false" indent="0" shrinkToFit="false"/>
      <protection locked="true" hidden="false"/>
    </xf>
    <xf numFmtId="164" fontId="73" fillId="4" borderId="0" xfId="0" applyFont="true" applyBorder="false" applyAlignment="true" applyProtection="false">
      <alignment horizontal="general" vertical="bottom" textRotation="0" wrapText="false" indent="0" shrinkToFit="false"/>
      <protection locked="true" hidden="false"/>
    </xf>
    <xf numFmtId="169" fontId="73" fillId="4" borderId="0" xfId="0" applyFont="true" applyBorder="false" applyAlignment="true" applyProtection="false">
      <alignment horizontal="center" vertical="bottom" textRotation="0" wrapText="false" indent="0" shrinkToFit="false"/>
      <protection locked="true" hidden="false"/>
    </xf>
    <xf numFmtId="164" fontId="27" fillId="11" borderId="13" xfId="0" applyFont="true" applyBorder="true" applyAlignment="true" applyProtection="false">
      <alignment horizontal="general" vertical="bottom" textRotation="0" wrapText="false" indent="0" shrinkToFit="false"/>
      <protection locked="true" hidden="false"/>
    </xf>
    <xf numFmtId="169" fontId="85" fillId="11" borderId="14" xfId="0" applyFont="true" applyBorder="true" applyAlignment="true" applyProtection="false">
      <alignment horizontal="center" vertical="bottom" textRotation="0" wrapText="false" indent="0" shrinkToFit="false"/>
      <protection locked="true" hidden="false"/>
    </xf>
    <xf numFmtId="169" fontId="73" fillId="11" borderId="14" xfId="0" applyFont="true" applyBorder="true" applyAlignment="true" applyProtection="false">
      <alignment horizontal="center" vertical="bottom" textRotation="0" wrapText="false" indent="0" shrinkToFit="false"/>
      <protection locked="true" hidden="false"/>
    </xf>
    <xf numFmtId="164" fontId="11" fillId="11" borderId="14" xfId="0" applyFont="true" applyBorder="true" applyAlignment="true" applyProtection="false">
      <alignment horizontal="general" vertical="bottom" textRotation="0" wrapText="false" indent="0" shrinkToFit="false"/>
      <protection locked="true" hidden="false"/>
    </xf>
    <xf numFmtId="164" fontId="83" fillId="11" borderId="15" xfId="0" applyFont="true" applyBorder="true" applyAlignment="true" applyProtection="false">
      <alignment horizontal="general" vertical="bottom" textRotation="0" wrapText="false" indent="0" shrinkToFit="false"/>
      <protection locked="true" hidden="false"/>
    </xf>
    <xf numFmtId="164" fontId="86" fillId="32" borderId="16" xfId="0" applyFont="true" applyBorder="true" applyAlignment="true" applyProtection="false">
      <alignment horizontal="general" vertical="bottom" textRotation="0" wrapText="false" indent="0" shrinkToFit="false"/>
      <protection locked="true" hidden="false"/>
    </xf>
    <xf numFmtId="169" fontId="87" fillId="32" borderId="17" xfId="0" applyFont="true" applyBorder="true" applyAlignment="true" applyProtection="false">
      <alignment horizontal="center" vertical="bottom" textRotation="0" wrapText="false" indent="0" shrinkToFit="false"/>
      <protection locked="true" hidden="false"/>
    </xf>
    <xf numFmtId="169" fontId="73" fillId="32" borderId="17" xfId="0" applyFont="true" applyBorder="true" applyAlignment="true" applyProtection="false">
      <alignment horizontal="center" vertical="bottom" textRotation="0" wrapText="false" indent="0" shrinkToFit="false"/>
      <protection locked="true" hidden="false"/>
    </xf>
    <xf numFmtId="164" fontId="11" fillId="32" borderId="17" xfId="0" applyFont="true" applyBorder="true" applyAlignment="true" applyProtection="false">
      <alignment horizontal="general" vertical="bottom" textRotation="0" wrapText="false" indent="0" shrinkToFit="false"/>
      <protection locked="true" hidden="false"/>
    </xf>
    <xf numFmtId="164" fontId="88" fillId="32" borderId="18" xfId="0" applyFont="true" applyBorder="true" applyAlignment="true" applyProtection="false">
      <alignment horizontal="general" vertical="bottom" textRotation="0" wrapText="false" indent="0" shrinkToFit="false"/>
      <protection locked="true" hidden="false"/>
    </xf>
    <xf numFmtId="164" fontId="88" fillId="32" borderId="0" xfId="0" applyFont="true" applyBorder="false" applyAlignment="true" applyProtection="false">
      <alignment horizontal="general" vertical="bottom" textRotation="0" wrapText="false" indent="0" shrinkToFit="false"/>
      <protection locked="true" hidden="false"/>
    </xf>
    <xf numFmtId="164" fontId="89" fillId="4" borderId="0" xfId="0" applyFont="true" applyBorder="false" applyAlignment="true" applyProtection="false">
      <alignment horizontal="general" vertical="bottom" textRotation="0" wrapText="false" indent="0" shrinkToFit="false"/>
      <protection locked="true" hidden="false"/>
    </xf>
    <xf numFmtId="172" fontId="89" fillId="4" borderId="0" xfId="0" applyFont="true" applyBorder="false" applyAlignment="true" applyProtection="false">
      <alignment horizontal="center" vertical="bottom" textRotation="0" wrapText="false" indent="0" shrinkToFit="false"/>
      <protection locked="true" hidden="false"/>
    </xf>
    <xf numFmtId="164" fontId="9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91" fillId="0" borderId="0" xfId="0" applyFont="true" applyBorder="false" applyAlignment="true" applyProtection="false">
      <alignment horizontal="general" vertical="bottom" textRotation="0" wrapText="false" indent="0" shrinkToFit="false"/>
      <protection locked="true" hidden="false"/>
    </xf>
    <xf numFmtId="164" fontId="44" fillId="33" borderId="0" xfId="0" applyFont="true" applyBorder="false" applyAlignment="true" applyProtection="false">
      <alignment horizontal="general" vertical="bottom" textRotation="0" wrapText="false" indent="0" shrinkToFit="false"/>
      <protection locked="true" hidden="false"/>
    </xf>
    <xf numFmtId="164" fontId="44" fillId="33"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7" fontId="92" fillId="0" borderId="0" xfId="0" applyFont="true" applyBorder="false" applyAlignment="true" applyProtection="false">
      <alignment horizontal="center" vertical="bottom" textRotation="0" wrapText="false" indent="0" shrinkToFit="false"/>
      <protection locked="true" hidden="false"/>
    </xf>
    <xf numFmtId="175" fontId="0" fillId="0" borderId="0" xfId="0" applyFont="false" applyBorder="false" applyAlignment="true" applyProtection="false">
      <alignment horizontal="center" vertical="bottom" textRotation="0" wrapText="false" indent="0" shrinkToFit="false"/>
      <protection locked="true" hidden="false"/>
    </xf>
    <xf numFmtId="165" fontId="93" fillId="0" borderId="0" xfId="0" applyFont="true" applyBorder="false" applyAlignment="true" applyProtection="false">
      <alignment horizontal="center"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top" textRotation="0" wrapText="true" indent="0" shrinkToFit="false"/>
      <protection locked="true" hidden="false"/>
    </xf>
    <xf numFmtId="164" fontId="93" fillId="0" borderId="0" xfId="0" applyFont="true" applyBorder="false" applyAlignment="true" applyProtection="false">
      <alignment horizontal="center" vertical="bottom" textRotation="0" wrapText="false" indent="0" shrinkToFit="false"/>
      <protection locked="true" hidden="false"/>
    </xf>
    <xf numFmtId="165" fontId="56" fillId="0" borderId="0" xfId="0" applyFont="true" applyBorder="fals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44" fillId="33" borderId="0" xfId="0" applyFont="true" applyBorder="true" applyAlignment="true" applyProtection="false">
      <alignment horizontal="general" vertical="top" textRotation="0" wrapText="true" indent="0" shrinkToFit="false"/>
      <protection locked="true" hidden="false"/>
    </xf>
    <xf numFmtId="164" fontId="95" fillId="11" borderId="0" xfId="0" applyFont="true" applyBorder="false" applyAlignment="true" applyProtection="false">
      <alignment horizontal="general" vertical="bottom" textRotation="0" wrapText="false" indent="0" shrinkToFit="false"/>
      <protection locked="true" hidden="false"/>
    </xf>
    <xf numFmtId="164" fontId="0" fillId="11" borderId="0" xfId="0" applyFont="false" applyBorder="false" applyAlignment="true" applyProtection="false">
      <alignment horizontal="general" vertical="bottom" textRotation="0" wrapText="false" indent="0" shrinkToFit="false"/>
      <protection locked="true" hidden="false"/>
    </xf>
    <xf numFmtId="164" fontId="96" fillId="0" borderId="0" xfId="0" applyFont="true" applyBorder="false" applyAlignment="true" applyProtection="false">
      <alignment horizontal="general" vertical="bottom" textRotation="0" wrapText="false" indent="0" shrinkToFit="false"/>
      <protection locked="true" hidden="false"/>
    </xf>
    <xf numFmtId="164" fontId="76" fillId="34" borderId="0" xfId="0" applyFont="true" applyBorder="false" applyAlignment="true" applyProtection="false">
      <alignment horizontal="center" vertical="bottom" textRotation="0" wrapText="false" indent="0" shrinkToFit="false"/>
      <protection locked="true" hidden="false"/>
    </xf>
    <xf numFmtId="165" fontId="76" fillId="34" borderId="0" xfId="0" applyFont="true" applyBorder="false" applyAlignment="true" applyProtection="false">
      <alignment horizontal="center" vertical="bottom" textRotation="0" wrapText="false" indent="0" shrinkToFit="false"/>
      <protection locked="true" hidden="false"/>
    </xf>
    <xf numFmtId="165" fontId="97" fillId="0" borderId="0" xfId="0" applyFont="true" applyBorder="false" applyAlignment="true" applyProtection="false">
      <alignment horizontal="center" vertical="bottom" textRotation="0" wrapText="false" indent="0" shrinkToFit="false"/>
      <protection locked="true" hidden="false"/>
    </xf>
    <xf numFmtId="169" fontId="76" fillId="0" borderId="0" xfId="0" applyFont="true" applyBorder="false" applyAlignment="true" applyProtection="false">
      <alignment horizontal="right" vertical="bottom" textRotation="0" wrapText="false" indent="0" shrinkToFit="false"/>
      <protection locked="true" hidden="false"/>
    </xf>
    <xf numFmtId="164" fontId="98" fillId="17" borderId="0" xfId="0" applyFont="true" applyBorder="false" applyAlignment="true" applyProtection="false">
      <alignment horizontal="general" vertical="bottom" textRotation="0" wrapText="false" indent="0" shrinkToFit="false"/>
      <protection locked="true" hidden="false"/>
    </xf>
    <xf numFmtId="164" fontId="0" fillId="17" borderId="0" xfId="0" applyFont="false" applyBorder="false" applyAlignment="true" applyProtection="false">
      <alignment horizontal="general" vertical="bottom" textRotation="0" wrapText="false" indent="0" shrinkToFit="false"/>
      <protection locked="true" hidden="false"/>
    </xf>
    <xf numFmtId="165" fontId="99" fillId="0" borderId="0" xfId="0" applyFont="true" applyBorder="false" applyAlignment="true" applyProtection="false">
      <alignment horizontal="center" vertical="bottom" textRotation="0" wrapText="false" indent="0" shrinkToFit="false"/>
      <protection locked="true" hidden="false"/>
    </xf>
    <xf numFmtId="164" fontId="74" fillId="18" borderId="0" xfId="0" applyFont="true" applyBorder="false" applyAlignment="true" applyProtection="false">
      <alignment horizontal="general" vertical="bottom" textRotation="0" wrapText="false" indent="0" shrinkToFit="false"/>
      <protection locked="true" hidden="false"/>
    </xf>
    <xf numFmtId="164" fontId="0" fillId="18" borderId="0" xfId="0" applyFont="false" applyBorder="false" applyAlignment="true" applyProtection="false">
      <alignment horizontal="general" vertical="bottom" textRotation="0" wrapText="false" indent="0" shrinkToFit="false"/>
      <protection locked="true" hidden="false"/>
    </xf>
    <xf numFmtId="164" fontId="100" fillId="0" borderId="0" xfId="0" applyFont="true" applyBorder="false" applyAlignment="true" applyProtection="false">
      <alignment horizontal="general" vertical="bottom" textRotation="0" wrapText="false" indent="0" shrinkToFit="false"/>
      <protection locked="true" hidden="false"/>
    </xf>
    <xf numFmtId="165" fontId="100" fillId="0" borderId="0" xfId="0" applyFont="true" applyBorder="false" applyAlignment="true" applyProtection="false">
      <alignment horizontal="center" vertical="bottom" textRotation="0" wrapText="false" indent="0" shrinkToFit="false"/>
      <protection locked="true" hidden="false"/>
    </xf>
    <xf numFmtId="164" fontId="55" fillId="35" borderId="0" xfId="0" applyFont="true" applyBorder="false" applyAlignment="true" applyProtection="false">
      <alignment horizontal="general" vertical="bottom" textRotation="0" wrapText="false" indent="0" shrinkToFit="false"/>
      <protection locked="true" hidden="false"/>
    </xf>
    <xf numFmtId="165" fontId="36" fillId="35" borderId="0" xfId="0" applyFont="true" applyBorder="false" applyAlignment="true" applyProtection="false">
      <alignment horizontal="center" vertical="bottom" textRotation="0" wrapText="false" indent="0" shrinkToFit="false"/>
      <protection locked="true" hidden="false"/>
    </xf>
    <xf numFmtId="165" fontId="55" fillId="0" borderId="0" xfId="0" applyFont="true" applyBorder="false" applyAlignment="true" applyProtection="false">
      <alignment horizontal="center" vertical="bottom" textRotation="0" wrapText="false" indent="0" shrinkToFit="false"/>
      <protection locked="true" hidden="false"/>
    </xf>
    <xf numFmtId="164" fontId="101" fillId="22" borderId="0" xfId="0" applyFont="true" applyBorder="false" applyAlignment="true" applyProtection="false">
      <alignment horizontal="general" vertical="bottom" textRotation="0" wrapText="false" indent="0" shrinkToFit="false"/>
      <protection locked="true" hidden="false"/>
    </xf>
    <xf numFmtId="164" fontId="102" fillId="22" borderId="0" xfId="0" applyFont="true" applyBorder="false" applyAlignment="true" applyProtection="false">
      <alignment horizontal="center" vertical="bottom" textRotation="0" wrapText="false" indent="0" shrinkToFit="false"/>
      <protection locked="true" hidden="false"/>
    </xf>
    <xf numFmtId="164" fontId="103" fillId="0" borderId="0" xfId="0" applyFont="true" applyBorder="false" applyAlignment="tru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4" fontId="104" fillId="0" borderId="0" xfId="0" applyFont="true" applyBorder="false" applyAlignment="true" applyProtection="false">
      <alignment horizontal="general" vertical="bottom" textRotation="0" wrapText="false" indent="0" shrinkToFit="false"/>
      <protection locked="true" hidden="false"/>
    </xf>
    <xf numFmtId="169" fontId="104" fillId="0" borderId="0" xfId="0" applyFont="true" applyBorder="false" applyAlignment="true" applyProtection="false">
      <alignment horizontal="center" vertical="bottom" textRotation="0" wrapText="false" indent="0" shrinkToFit="false"/>
      <protection locked="true" hidden="false"/>
    </xf>
    <xf numFmtId="169" fontId="36" fillId="0" borderId="0" xfId="0" applyFont="true" applyBorder="false" applyAlignment="true" applyProtection="false">
      <alignment horizontal="center" vertical="bottom" textRotation="0" wrapText="false" indent="0" shrinkToFit="false"/>
      <protection locked="true" hidden="false"/>
    </xf>
    <xf numFmtId="164" fontId="105" fillId="0" borderId="0" xfId="0" applyFont="true" applyBorder="false" applyAlignment="true" applyProtection="false">
      <alignment horizontal="general" vertical="bottom" textRotation="0" wrapText="false" indent="0" shrinkToFit="false"/>
      <protection locked="true" hidden="false"/>
    </xf>
    <xf numFmtId="169" fontId="36" fillId="21" borderId="0" xfId="0" applyFont="true" applyBorder="false" applyAlignment="true" applyProtection="false">
      <alignment horizontal="center" vertical="bottom" textRotation="0" wrapText="false" indent="0" shrinkToFit="false"/>
      <protection locked="true" hidden="false"/>
    </xf>
    <xf numFmtId="164" fontId="106" fillId="0" borderId="0" xfId="0" applyFont="true" applyBorder="false" applyAlignment="true" applyProtection="false">
      <alignment horizontal="general" vertical="bottom" textRotation="0" wrapText="false" indent="0" shrinkToFit="false"/>
      <protection locked="true" hidden="false"/>
    </xf>
    <xf numFmtId="169" fontId="107" fillId="0" borderId="0" xfId="0" applyFont="true" applyBorder="false" applyAlignment="true" applyProtection="false">
      <alignment horizontal="center" vertical="bottom" textRotation="0" wrapText="false" indent="0" shrinkToFit="false"/>
      <protection locked="true" hidden="false"/>
    </xf>
    <xf numFmtId="164" fontId="107" fillId="0" borderId="0" xfId="0" applyFont="true" applyBorder="false" applyAlignment="true" applyProtection="false">
      <alignment horizontal="general" vertical="bottom" textRotation="0" wrapText="false" indent="0" shrinkToFit="false"/>
      <protection locked="true" hidden="false"/>
    </xf>
    <xf numFmtId="164" fontId="108" fillId="0" borderId="0" xfId="0" applyFont="true" applyBorder="false" applyAlignment="true" applyProtection="false">
      <alignment horizontal="general" vertical="bottom" textRotation="0" wrapText="false" indent="0" shrinkToFit="false"/>
      <protection locked="true" hidden="false"/>
    </xf>
    <xf numFmtId="164" fontId="108" fillId="0" borderId="0" xfId="0" applyFont="true" applyBorder="false" applyAlignment="true" applyProtection="false">
      <alignment horizontal="center" vertical="bottom" textRotation="0" wrapText="false" indent="0" shrinkToFit="false"/>
      <protection locked="true" hidden="false"/>
    </xf>
    <xf numFmtId="164" fontId="109" fillId="0" borderId="0" xfId="0" applyFont="true" applyBorder="false" applyAlignment="true" applyProtection="false">
      <alignment horizontal="general" vertical="bottom" textRotation="0" wrapText="false" indent="0" shrinkToFit="false"/>
      <protection locked="true" hidden="false"/>
    </xf>
    <xf numFmtId="164" fontId="110" fillId="0" borderId="0" xfId="0" applyFont="true" applyBorder="false" applyAlignment="true" applyProtection="false">
      <alignment horizontal="general" vertical="bottom" textRotation="0" wrapText="false" indent="0" shrinkToFit="false"/>
      <protection locked="true" hidden="false"/>
    </xf>
    <xf numFmtId="164" fontId="111" fillId="0" borderId="0" xfId="0" applyFont="true" applyBorder="false" applyAlignment="true" applyProtection="false">
      <alignment horizontal="general" vertical="bottom" textRotation="0" wrapText="false" indent="0" shrinkToFit="false"/>
      <protection locked="true" hidden="false"/>
    </xf>
    <xf numFmtId="164" fontId="0" fillId="24" borderId="0" xfId="0" applyFont="false" applyBorder="false" applyAlignment="true" applyProtection="false">
      <alignment horizontal="general" vertical="bottom" textRotation="0" wrapText="false" indent="0" shrinkToFit="false"/>
      <protection locked="true" hidden="false"/>
    </xf>
    <xf numFmtId="168" fontId="45" fillId="0" borderId="0" xfId="0" applyFont="true" applyBorder="false" applyAlignment="true" applyProtection="false">
      <alignment horizontal="center" vertical="bottom" textRotation="0" wrapText="false" indent="0" shrinkToFit="false"/>
      <protection locked="true" hidden="false"/>
    </xf>
    <xf numFmtId="164" fontId="0" fillId="21" borderId="0" xfId="0" applyFont="false" applyBorder="false" applyAlignment="true" applyProtection="false">
      <alignment horizontal="general" vertical="bottom" textRotation="0" wrapText="false" indent="0" shrinkToFit="false"/>
      <protection locked="true" hidden="false"/>
    </xf>
    <xf numFmtId="165" fontId="36" fillId="21" borderId="0" xfId="0" applyFont="true" applyBorder="false" applyAlignment="true" applyProtection="false">
      <alignment horizontal="center" vertical="bottom" textRotation="0" wrapText="false" indent="0" shrinkToFit="false"/>
      <protection locked="true" hidden="false"/>
    </xf>
    <xf numFmtId="164" fontId="0" fillId="22" borderId="0" xfId="0" applyFont="false" applyBorder="false" applyAlignment="true" applyProtection="false">
      <alignment horizontal="general" vertical="bottom" textRotation="0" wrapText="false" indent="0" shrinkToFit="false"/>
      <protection locked="true" hidden="false"/>
    </xf>
    <xf numFmtId="164" fontId="112" fillId="0" borderId="0" xfId="0" applyFont="true" applyBorder="false" applyAlignment="true" applyProtection="false">
      <alignment horizontal="general" vertical="bottom" textRotation="0" wrapText="false" indent="0" shrinkToFit="false"/>
      <protection locked="true" hidden="false"/>
    </xf>
    <xf numFmtId="169" fontId="45" fillId="0" borderId="0" xfId="0" applyFont="true" applyBorder="false" applyAlignment="true" applyProtection="false">
      <alignment horizontal="center" vertical="bottom" textRotation="0" wrapText="false" indent="0" shrinkToFit="false"/>
      <protection locked="true" hidden="false"/>
    </xf>
    <xf numFmtId="164" fontId="113" fillId="0" borderId="0" xfId="0" applyFont="true" applyBorder="false" applyAlignment="true" applyProtection="false">
      <alignment horizontal="general" vertical="bottom" textRotation="0" wrapText="false" indent="0" shrinkToFit="false"/>
      <protection locked="true" hidden="false"/>
    </xf>
    <xf numFmtId="164" fontId="51" fillId="24" borderId="0" xfId="0" applyFont="true" applyBorder="false" applyAlignment="true" applyProtection="false">
      <alignment horizontal="general" vertical="bottom" textRotation="0" wrapText="false" indent="0" shrinkToFit="false"/>
      <protection locked="true" hidden="false"/>
    </xf>
    <xf numFmtId="164" fontId="113" fillId="24" borderId="0" xfId="0" applyFont="true" applyBorder="false" applyAlignment="true" applyProtection="false">
      <alignment horizontal="general" vertical="bottom" textRotation="0" wrapText="false" indent="0" shrinkToFit="false"/>
      <protection locked="true" hidden="false"/>
    </xf>
    <xf numFmtId="169" fontId="51" fillId="24" borderId="0" xfId="0" applyFont="true" applyBorder="false" applyAlignment="true" applyProtection="false">
      <alignment horizontal="center" vertical="bottom" textRotation="0" wrapText="false" indent="0" shrinkToFit="false"/>
      <protection locked="true" hidden="false"/>
    </xf>
    <xf numFmtId="164" fontId="45" fillId="24" borderId="0" xfId="0" applyFont="true" applyBorder="false" applyAlignment="true" applyProtection="false">
      <alignment horizontal="general" vertical="bottom" textRotation="0" wrapText="false" indent="0" shrinkToFit="false"/>
      <protection locked="true" hidden="false"/>
    </xf>
    <xf numFmtId="164" fontId="47" fillId="36" borderId="0" xfId="0" applyFont="true" applyBorder="false" applyAlignment="true" applyProtection="false">
      <alignment horizontal="general" vertical="bottom" textRotation="0" wrapText="false" indent="0" shrinkToFit="false"/>
      <protection locked="true" hidden="false"/>
    </xf>
    <xf numFmtId="164" fontId="0" fillId="36" borderId="0" xfId="0" applyFont="false" applyBorder="false" applyAlignment="true" applyProtection="false">
      <alignment horizontal="general" vertical="bottom" textRotation="0" wrapText="false" indent="0" shrinkToFit="false"/>
      <protection locked="true" hidden="false"/>
    </xf>
    <xf numFmtId="164" fontId="36" fillId="36" borderId="0" xfId="0" applyFont="true" applyBorder="false" applyAlignment="true" applyProtection="false">
      <alignment horizontal="general" vertical="bottom" textRotation="0" wrapText="false" indent="0" shrinkToFit="false"/>
      <protection locked="true" hidden="false"/>
    </xf>
    <xf numFmtId="169" fontId="36" fillId="36" borderId="0" xfId="0" applyFont="true" applyBorder="false" applyAlignment="true" applyProtection="false">
      <alignment horizontal="center" vertical="bottom" textRotation="0" wrapText="false" indent="0" shrinkToFit="false"/>
      <protection locked="true" hidden="false"/>
    </xf>
    <xf numFmtId="167" fontId="36" fillId="21" borderId="0" xfId="0" applyFont="true" applyBorder="false" applyAlignment="true" applyProtection="false">
      <alignment horizontal="center" vertical="bottom" textRotation="0" wrapText="false" indent="0" shrinkToFit="false"/>
      <protection locked="true" hidden="false"/>
    </xf>
    <xf numFmtId="164" fontId="111" fillId="0" borderId="0" xfId="0" applyFont="true" applyBorder="false" applyAlignment="true" applyProtection="false">
      <alignment horizontal="center" vertical="bottom" textRotation="0" wrapText="false" indent="0" shrinkToFit="false"/>
      <protection locked="true" hidden="false"/>
    </xf>
    <xf numFmtId="164" fontId="113" fillId="0" borderId="0" xfId="0" applyFont="true" applyBorder="false" applyAlignment="true" applyProtection="false">
      <alignment horizontal="center" vertical="bottom" textRotation="0" wrapText="false" indent="0" shrinkToFit="false"/>
      <protection locked="true" hidden="false"/>
    </xf>
    <xf numFmtId="164" fontId="114" fillId="22" borderId="0" xfId="0" applyFont="true" applyBorder="false" applyAlignment="true" applyProtection="false">
      <alignment horizontal="center" vertical="bottom" textRotation="0" wrapText="false" indent="0" shrinkToFit="false"/>
      <protection locked="true" hidden="false"/>
    </xf>
    <xf numFmtId="164" fontId="103" fillId="0" borderId="0" xfId="0" applyFont="true" applyBorder="false" applyAlignment="true" applyProtection="false">
      <alignment horizontal="center" vertical="bottom" textRotation="0" wrapText="false" indent="0" shrinkToFit="false"/>
      <protection locked="true" hidden="false"/>
    </xf>
    <xf numFmtId="164" fontId="36" fillId="24" borderId="0" xfId="0" applyFont="true" applyBorder="false" applyAlignment="true" applyProtection="false">
      <alignment horizontal="general" vertical="bottom" textRotation="0" wrapText="false" indent="0" shrinkToFit="false"/>
      <protection locked="true" hidden="false"/>
    </xf>
    <xf numFmtId="164" fontId="103" fillId="24" borderId="0" xfId="0" applyFont="true" applyBorder="false" applyAlignment="true" applyProtection="false">
      <alignment horizontal="center" vertical="bottom" textRotation="0" wrapText="false" indent="0" shrinkToFit="false"/>
      <protection locked="true" hidden="false"/>
    </xf>
    <xf numFmtId="165" fontId="36" fillId="24" borderId="0" xfId="0" applyFont="true" applyBorder="false" applyAlignment="true" applyProtection="false">
      <alignment horizontal="center" vertical="bottom" textRotation="0" wrapText="false" indent="0" shrinkToFit="false"/>
      <protection locked="true" hidden="false"/>
    </xf>
    <xf numFmtId="164" fontId="115" fillId="24" borderId="0" xfId="0" applyFont="true" applyBorder="false" applyAlignment="true" applyProtection="false">
      <alignment horizontal="center" vertical="bottom" textRotation="0" wrapText="false" indent="0" shrinkToFit="false"/>
      <protection locked="true" hidden="false"/>
    </xf>
    <xf numFmtId="164" fontId="103" fillId="36" borderId="0" xfId="0" applyFont="true" applyBorder="false" applyAlignment="true" applyProtection="false">
      <alignment horizontal="center" vertical="bottom" textRotation="0" wrapText="false" indent="0" shrinkToFit="false"/>
      <protection locked="true" hidden="false"/>
    </xf>
    <xf numFmtId="165" fontId="36" fillId="36" borderId="0" xfId="0" applyFont="true" applyBorder="false" applyAlignment="true" applyProtection="false">
      <alignment horizontal="center" vertical="bottom" textRotation="0" wrapText="false" indent="0" shrinkToFit="false"/>
      <protection locked="true" hidden="false"/>
    </xf>
    <xf numFmtId="164" fontId="115" fillId="36" borderId="0" xfId="0" applyFont="true" applyBorder="false" applyAlignment="true" applyProtection="false">
      <alignment horizontal="center" vertical="bottom" textRotation="0" wrapText="false" indent="0" shrinkToFit="false"/>
      <protection locked="true" hidden="false"/>
    </xf>
    <xf numFmtId="164" fontId="116" fillId="0" borderId="0" xfId="0" applyFont="true" applyBorder="false" applyAlignment="true" applyProtection="false">
      <alignment horizontal="general" vertical="bottom" textRotation="0" wrapText="false" indent="0" shrinkToFit="false"/>
      <protection locked="true" hidden="false"/>
    </xf>
    <xf numFmtId="176" fontId="36" fillId="0" borderId="0" xfId="0" applyFont="true" applyBorder="false" applyAlignment="true" applyProtection="false">
      <alignment horizontal="center" vertical="bottom" textRotation="0" wrapText="false" indent="0" shrinkToFit="false"/>
      <protection locked="true" hidden="false"/>
    </xf>
    <xf numFmtId="164" fontId="117" fillId="0" borderId="0" xfId="0" applyFont="true" applyBorder="false" applyAlignment="true" applyProtection="false">
      <alignment horizontal="center" vertical="bottom" textRotation="0" wrapText="false" indent="0" shrinkToFit="false"/>
      <protection locked="true" hidden="false"/>
    </xf>
    <xf numFmtId="164" fontId="36" fillId="37" borderId="0" xfId="0" applyFont="true" applyBorder="false" applyAlignment="true" applyProtection="false">
      <alignment horizontal="center" vertical="bottom" textRotation="0" wrapText="false" indent="0" shrinkToFit="false"/>
      <protection locked="true" hidden="false"/>
    </xf>
    <xf numFmtId="164" fontId="36" fillId="38" borderId="0" xfId="0" applyFont="true" applyBorder="false" applyAlignment="true" applyProtection="false">
      <alignment horizontal="center" vertical="bottom" textRotation="0" wrapText="false" indent="0" shrinkToFit="false"/>
      <protection locked="true" hidden="false"/>
    </xf>
    <xf numFmtId="167" fontId="53" fillId="0" borderId="0" xfId="0" applyFont="true" applyBorder="false" applyAlignment="true" applyProtection="false">
      <alignment horizontal="center" vertical="bottom" textRotation="0" wrapText="false" indent="0" shrinkToFit="false"/>
      <protection locked="true" hidden="false"/>
    </xf>
    <xf numFmtId="167" fontId="117" fillId="0" borderId="0" xfId="0" applyFont="true" applyBorder="false" applyAlignment="true" applyProtection="false">
      <alignment horizontal="center" vertical="bottom" textRotation="0" wrapText="false" indent="0" shrinkToFit="false"/>
      <protection locked="true" hidden="false"/>
    </xf>
    <xf numFmtId="164" fontId="36" fillId="24" borderId="0" xfId="0" applyFont="true" applyBorder="false" applyAlignment="true" applyProtection="false">
      <alignment horizontal="center"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165" fontId="48" fillId="0" borderId="0" xfId="0" applyFont="true" applyBorder="false" applyAlignment="true" applyProtection="false">
      <alignment horizontal="center" vertical="bottom" textRotation="0" wrapText="false" indent="0" shrinkToFit="false"/>
      <protection locked="true" hidden="false"/>
    </xf>
    <xf numFmtId="169" fontId="48" fillId="0" borderId="0" xfId="0" applyFont="true" applyBorder="false" applyAlignment="true" applyProtection="false">
      <alignment horizontal="center" vertical="bottom" textRotation="0" wrapText="false" indent="0" shrinkToFit="false"/>
      <protection locked="true" hidden="false"/>
    </xf>
    <xf numFmtId="169" fontId="56" fillId="0" borderId="0" xfId="0" applyFont="true" applyBorder="false" applyAlignment="true" applyProtection="false">
      <alignment horizontal="center" vertical="bottom" textRotation="0" wrapText="false" indent="0" shrinkToFit="false"/>
      <protection locked="true" hidden="false"/>
    </xf>
    <xf numFmtId="164" fontId="47" fillId="21" borderId="0" xfId="0" applyFont="true" applyBorder="false" applyAlignment="true" applyProtection="false">
      <alignment horizontal="general" vertical="bottom" textRotation="0" wrapText="false" indent="0" shrinkToFit="false"/>
      <protection locked="true" hidden="false"/>
    </xf>
    <xf numFmtId="169" fontId="53" fillId="37"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general" vertical="bottom" textRotation="0" wrapText="false" indent="0" shrinkToFit="false"/>
      <protection locked="true" hidden="false"/>
    </xf>
    <xf numFmtId="164" fontId="118" fillId="0" borderId="0" xfId="0" applyFont="true" applyBorder="fals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76" fillId="34" borderId="0" xfId="0" applyFont="true" applyBorder="false" applyAlignment="true" applyProtection="false">
      <alignment horizontal="left" vertical="bottom" textRotation="0" wrapText="false" indent="0" shrinkToFit="false"/>
      <protection locked="true" hidden="false"/>
    </xf>
    <xf numFmtId="166" fontId="0" fillId="0" borderId="0" xfId="0" applyFont="false" applyBorder="false" applyAlignment="true" applyProtection="false">
      <alignment horizontal="general" vertical="bottom" textRotation="0" wrapText="false" indent="0" shrinkToFit="false"/>
      <protection locked="true" hidden="false"/>
    </xf>
    <xf numFmtId="177" fontId="0" fillId="0" borderId="0" xfId="0" applyFont="false" applyBorder="false" applyAlignment="true" applyProtection="false">
      <alignment horizontal="general" vertical="bottom" textRotation="0" wrapText="false" indent="0" shrinkToFit="false"/>
      <protection locked="true" hidden="false"/>
    </xf>
    <xf numFmtId="177" fontId="76" fillId="30" borderId="0" xfId="0" applyFont="true" applyBorder="false" applyAlignment="true" applyProtection="false">
      <alignment horizontal="general" vertical="bottom" textRotation="0" wrapText="false" indent="0" shrinkToFit="false"/>
      <protection locked="true" hidden="false"/>
    </xf>
    <xf numFmtId="164" fontId="119" fillId="0" borderId="0" xfId="0" applyFont="true" applyBorder="false" applyAlignment="true" applyProtection="false">
      <alignment horizontal="general" vertical="bottom" textRotation="0" wrapText="false" indent="0" shrinkToFit="false"/>
      <protection locked="true" hidden="false"/>
    </xf>
    <xf numFmtId="177" fontId="119" fillId="0" borderId="0" xfId="0" applyFont="true" applyBorder="false" applyAlignment="true" applyProtection="false">
      <alignment horizontal="general" vertical="bottom" textRotation="0" wrapText="false" indent="0" shrinkToFit="false"/>
      <protection locked="true" hidden="false"/>
    </xf>
    <xf numFmtId="164" fontId="120" fillId="0" borderId="0" xfId="0" applyFont="true" applyBorder="false" applyAlignment="true" applyProtection="false">
      <alignment horizontal="general" vertical="bottom" textRotation="0" wrapText="false" indent="0" shrinkToFit="false"/>
      <protection locked="true" hidden="false"/>
    </xf>
    <xf numFmtId="178" fontId="120" fillId="0" borderId="0" xfId="0" applyFont="true" applyBorder="false" applyAlignment="true" applyProtection="false">
      <alignment horizontal="general" vertical="bottom" textRotation="0" wrapText="false" indent="0" shrinkToFit="false"/>
      <protection locked="true" hidden="false"/>
    </xf>
    <xf numFmtId="164" fontId="121" fillId="0" borderId="0" xfId="0" applyFont="true" applyBorder="false" applyAlignment="true" applyProtection="false">
      <alignment horizontal="general" vertical="bottom" textRotation="0" wrapText="false" indent="0" shrinkToFit="false"/>
      <protection locked="true" hidden="false"/>
    </xf>
    <xf numFmtId="164" fontId="120" fillId="0" borderId="0" xfId="0" applyFont="true" applyBorder="true" applyAlignment="true" applyProtection="false">
      <alignment horizontal="general" vertical="bottom" textRotation="0" wrapText="false" indent="0" shrinkToFit="false"/>
      <protection locked="true" hidden="false"/>
    </xf>
    <xf numFmtId="164" fontId="122" fillId="0" borderId="0" xfId="0" applyFont="true" applyBorder="false" applyAlignment="true" applyProtection="false">
      <alignment horizontal="general" vertical="bottom" textRotation="0" wrapText="false" indent="0" shrinkToFit="false"/>
      <protection locked="true" hidden="false"/>
    </xf>
    <xf numFmtId="164" fontId="123" fillId="0" borderId="0" xfId="0" applyFont="true" applyBorder="false" applyAlignment="true" applyProtection="false">
      <alignment horizontal="general" vertical="bottom" textRotation="0" wrapText="false" indent="0" shrinkToFit="false"/>
      <protection locked="true" hidden="false"/>
    </xf>
    <xf numFmtId="164" fontId="124" fillId="33" borderId="0" xfId="0" applyFont="true" applyBorder="false" applyAlignment="true" applyProtection="false">
      <alignment horizontal="general" vertical="bottom" textRotation="0" wrapText="false" indent="0" shrinkToFit="false"/>
      <protection locked="true" hidden="false"/>
    </xf>
    <xf numFmtId="164" fontId="0" fillId="33" borderId="0" xfId="0" applyFont="false" applyBorder="false" applyAlignment="true" applyProtection="false">
      <alignment horizontal="general" vertical="bottom" textRotation="0" wrapText="false" indent="0" shrinkToFit="false"/>
      <protection locked="true" hidden="false"/>
    </xf>
    <xf numFmtId="164" fontId="125" fillId="0" borderId="0" xfId="0" applyFont="true" applyBorder="false" applyAlignment="true" applyProtection="false">
      <alignment horizontal="general" vertical="bottom" textRotation="0" wrapText="false" indent="0" shrinkToFit="false"/>
      <protection locked="true" hidden="false"/>
    </xf>
    <xf numFmtId="164" fontId="124" fillId="10" borderId="0" xfId="0" applyFont="true" applyBorder="false" applyAlignment="true" applyProtection="false">
      <alignment horizontal="general" vertical="bottom" textRotation="0" wrapText="false" indent="0" shrinkToFit="false"/>
      <protection locked="true" hidden="false"/>
    </xf>
    <xf numFmtId="164" fontId="0" fillId="10" borderId="0" xfId="0" applyFont="false" applyBorder="false" applyAlignment="true" applyProtection="false">
      <alignment horizontal="general" vertical="bottom" textRotation="0" wrapText="false" indent="0" shrinkToFit="false"/>
      <protection locked="true" hidden="false"/>
    </xf>
    <xf numFmtId="164" fontId="124" fillId="9" borderId="0" xfId="0" applyFont="true" applyBorder="false" applyAlignment="true" applyProtection="false">
      <alignment horizontal="general" vertical="bottom" textRotation="0" wrapText="false" indent="0" shrinkToFit="false"/>
      <protection locked="true" hidden="false"/>
    </xf>
    <xf numFmtId="164" fontId="0" fillId="9" borderId="0" xfId="0" applyFont="false" applyBorder="false" applyAlignment="true" applyProtection="false">
      <alignment horizontal="general" vertical="bottom" textRotation="0" wrapText="false" indent="0" shrinkToFit="false"/>
      <protection locked="true" hidden="false"/>
    </xf>
    <xf numFmtId="164" fontId="124" fillId="15" borderId="0" xfId="0" applyFont="true" applyBorder="false" applyAlignment="true" applyProtection="false">
      <alignment horizontal="general" vertical="bottom" textRotation="0" wrapText="false" indent="0" shrinkToFit="false"/>
      <protection locked="true" hidden="false"/>
    </xf>
    <xf numFmtId="164" fontId="0" fillId="15" borderId="0" xfId="0" applyFont="false" applyBorder="false" applyAlignment="true" applyProtection="false">
      <alignment horizontal="general" vertical="bottom" textRotation="0" wrapText="false" indent="0" shrinkToFit="false"/>
      <protection locked="true" hidden="false"/>
    </xf>
    <xf numFmtId="164" fontId="124" fillId="39" borderId="0" xfId="0" applyFont="true" applyBorder="false" applyAlignment="true" applyProtection="false">
      <alignment horizontal="general" vertical="bottom" textRotation="0" wrapText="false" indent="0" shrinkToFit="false"/>
      <protection locked="true" hidden="false"/>
    </xf>
    <xf numFmtId="164" fontId="0" fillId="39" borderId="0" xfId="0" applyFont="false" applyBorder="false" applyAlignment="true" applyProtection="false">
      <alignment horizontal="general" vertical="bottom" textRotation="0" wrapText="false" indent="0" shrinkToFit="false"/>
      <protection locked="true" hidden="false"/>
    </xf>
    <xf numFmtId="164" fontId="124" fillId="16" borderId="0" xfId="0" applyFont="true" applyBorder="false" applyAlignment="true" applyProtection="false">
      <alignment horizontal="general" vertical="bottom" textRotation="0" wrapText="false" indent="0" shrinkToFit="false"/>
      <protection locked="true" hidden="false"/>
    </xf>
    <xf numFmtId="164" fontId="0" fillId="16" borderId="0" xfId="0" applyFont="false" applyBorder="false" applyAlignment="true" applyProtection="false">
      <alignment horizontal="general" vertical="bottom" textRotation="0" wrapText="false" indent="0" shrinkToFit="false"/>
      <protection locked="true" hidden="false"/>
    </xf>
    <xf numFmtId="164" fontId="124" fillId="40" borderId="0" xfId="0" applyFont="true" applyBorder="false" applyAlignment="true" applyProtection="false">
      <alignment horizontal="general" vertical="bottom" textRotation="0" wrapText="false" indent="0" shrinkToFit="false"/>
      <protection locked="true" hidden="false"/>
    </xf>
    <xf numFmtId="164" fontId="0" fillId="40" borderId="0" xfId="0" applyFont="false" applyBorder="false" applyAlignment="true" applyProtection="false">
      <alignment horizontal="general" vertical="bottom" textRotation="0" wrapText="false" indent="0" shrinkToFit="false"/>
      <protection locked="true" hidden="false"/>
    </xf>
    <xf numFmtId="164" fontId="124" fillId="41" borderId="0" xfId="0" applyFont="true" applyBorder="false" applyAlignment="true" applyProtection="false">
      <alignment horizontal="general" vertical="bottom" textRotation="0" wrapText="false" indent="0" shrinkToFit="false"/>
      <protection locked="true" hidden="false"/>
    </xf>
    <xf numFmtId="164" fontId="0" fillId="41" borderId="0" xfId="0" applyFont="false" applyBorder="false" applyAlignment="tru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false" indent="0" shrinkToFit="false"/>
      <protection locked="true" hidden="false"/>
    </xf>
    <xf numFmtId="164" fontId="36" fillId="35" borderId="0" xfId="0" applyFont="true" applyBorder="false" applyAlignment="true" applyProtection="false">
      <alignment horizontal="general" vertical="bottom" textRotation="0" wrapText="false" indent="0" shrinkToFit="false"/>
      <protection locked="true" hidden="false"/>
    </xf>
    <xf numFmtId="164" fontId="126" fillId="24" borderId="0" xfId="0" applyFont="true" applyBorder="false" applyAlignment="true" applyProtection="false">
      <alignment horizontal="general" vertical="bottom" textRotation="0" wrapText="false" indent="0" shrinkToFit="false"/>
      <protection locked="true" hidden="false"/>
    </xf>
    <xf numFmtId="164" fontId="127" fillId="24" borderId="0" xfId="0" applyFont="true" applyBorder="false" applyAlignment="true" applyProtection="false">
      <alignment horizontal="general" vertical="bottom" textRotation="0" wrapText="false" indent="0" shrinkToFit="false"/>
      <protection locked="true" hidden="false"/>
    </xf>
    <xf numFmtId="164" fontId="128" fillId="24" borderId="0" xfId="0" applyFont="true" applyBorder="false" applyAlignment="true" applyProtection="false">
      <alignment horizontal="general" vertical="bottom" textRotation="0" wrapText="false" indent="0" shrinkToFit="false"/>
      <protection locked="true" hidden="false"/>
    </xf>
    <xf numFmtId="164" fontId="129" fillId="29" borderId="0" xfId="0" applyFont="true" applyBorder="false" applyAlignment="true" applyProtection="false">
      <alignment horizontal="general" vertical="bottom" textRotation="0" wrapText="false" indent="0" shrinkToFit="false"/>
      <protection locked="true" hidden="false"/>
    </xf>
    <xf numFmtId="164" fontId="0" fillId="29" borderId="0" xfId="0" applyFont="false" applyBorder="false" applyAlignment="true" applyProtection="false">
      <alignment horizontal="general" vertical="bottom" textRotation="0" wrapText="false" indent="0" shrinkToFit="false"/>
      <protection locked="true" hidden="false"/>
    </xf>
    <xf numFmtId="164" fontId="130" fillId="42" borderId="0" xfId="0" applyFont="true" applyBorder="false" applyAlignment="true" applyProtection="false">
      <alignment horizontal="general" vertical="bottom" textRotation="0" wrapText="false" indent="0" shrinkToFit="false"/>
      <protection locked="true" hidden="false"/>
    </xf>
    <xf numFmtId="164" fontId="131" fillId="42" borderId="0" xfId="0" applyFont="true" applyBorder="false" applyAlignment="true" applyProtection="false">
      <alignment horizontal="general" vertical="bottom" textRotation="0" wrapText="false" indent="0" shrinkToFit="false"/>
      <protection locked="true" hidden="false"/>
    </xf>
    <xf numFmtId="164" fontId="40" fillId="5" borderId="0" xfId="0" applyFont="true" applyBorder="false" applyAlignment="true" applyProtection="false">
      <alignment horizontal="center" vertical="bottom" textRotation="0" wrapText="false" indent="0" shrinkToFit="false"/>
      <protection locked="true" hidden="false"/>
    </xf>
    <xf numFmtId="164" fontId="132" fillId="11" borderId="0" xfId="0" applyFont="true" applyBorder="false" applyAlignment="true" applyProtection="false">
      <alignment horizontal="general" vertical="bottom" textRotation="0" wrapText="false" indent="0" shrinkToFit="false"/>
      <protection locked="true" hidden="false"/>
    </xf>
    <xf numFmtId="164" fontId="133" fillId="11" borderId="0" xfId="0" applyFont="true" applyBorder="false" applyAlignment="true" applyProtection="false">
      <alignment horizontal="center" vertical="bottom" textRotation="0" wrapText="false" indent="0" shrinkToFit="false"/>
      <protection locked="true" hidden="false"/>
    </xf>
    <xf numFmtId="164" fontId="133" fillId="11" borderId="0" xfId="0" applyFont="true" applyBorder="false" applyAlignment="true" applyProtection="false">
      <alignment horizontal="general" vertical="bottom" textRotation="0" wrapText="false" indent="0" shrinkToFit="false"/>
      <protection locked="true" hidden="false"/>
    </xf>
    <xf numFmtId="164" fontId="134" fillId="11" borderId="0" xfId="0" applyFont="true" applyBorder="false" applyAlignment="true" applyProtection="false">
      <alignment horizontal="center" vertical="bottom" textRotation="0" wrapText="false" indent="0" shrinkToFit="false"/>
      <protection locked="true" hidden="false"/>
    </xf>
    <xf numFmtId="164" fontId="135" fillId="17" borderId="0" xfId="0" applyFont="true" applyBorder="false" applyAlignment="true" applyProtection="false">
      <alignment horizontal="general" vertical="bottom" textRotation="0" wrapText="false" indent="0" shrinkToFit="false"/>
      <protection locked="true" hidden="false"/>
    </xf>
    <xf numFmtId="164" fontId="133" fillId="17" borderId="0" xfId="0" applyFont="true" applyBorder="false" applyAlignment="true" applyProtection="false">
      <alignment horizontal="center" vertical="bottom" textRotation="0" wrapText="false" indent="0" shrinkToFit="false"/>
      <protection locked="true" hidden="false"/>
    </xf>
    <xf numFmtId="164" fontId="133" fillId="17" borderId="0" xfId="0" applyFont="true" applyBorder="false" applyAlignment="true" applyProtection="false">
      <alignment horizontal="general" vertical="bottom" textRotation="0" wrapText="false" indent="0" shrinkToFit="false"/>
      <protection locked="true" hidden="false"/>
    </xf>
    <xf numFmtId="164" fontId="134" fillId="17" borderId="0" xfId="0" applyFont="true" applyBorder="false" applyAlignment="true" applyProtection="false">
      <alignment horizontal="center" vertical="bottom" textRotation="0" wrapText="false" indent="0" shrinkToFit="false"/>
      <protection locked="true" hidden="false"/>
    </xf>
    <xf numFmtId="164" fontId="136" fillId="43" borderId="0" xfId="0" applyFont="true" applyBorder="false" applyAlignment="true" applyProtection="false">
      <alignment horizontal="general" vertical="bottom" textRotation="0" wrapText="false" indent="0" shrinkToFit="false"/>
      <protection locked="true" hidden="false"/>
    </xf>
    <xf numFmtId="164" fontId="133" fillId="43" borderId="0" xfId="0" applyFont="true" applyBorder="false" applyAlignment="true" applyProtection="false">
      <alignment horizontal="center" vertical="bottom" textRotation="0" wrapText="false" indent="0" shrinkToFit="false"/>
      <protection locked="true" hidden="false"/>
    </xf>
    <xf numFmtId="164" fontId="133" fillId="43" borderId="0" xfId="0" applyFont="true" applyBorder="false" applyAlignment="true" applyProtection="false">
      <alignment horizontal="general" vertical="bottom" textRotation="0" wrapText="false" indent="0" shrinkToFit="false"/>
      <protection locked="true" hidden="false"/>
    </xf>
    <xf numFmtId="164" fontId="134" fillId="43" borderId="0" xfId="0" applyFont="true" applyBorder="false" applyAlignment="true" applyProtection="false">
      <alignment horizontal="center" vertical="bottom" textRotation="0" wrapText="false" indent="0" shrinkToFit="false"/>
      <protection locked="true" hidden="false"/>
    </xf>
    <xf numFmtId="164" fontId="134" fillId="42" borderId="0" xfId="0" applyFont="true" applyBorder="false" applyAlignment="true" applyProtection="false">
      <alignment horizontal="general" vertical="bottom" textRotation="0" wrapText="false" indent="0" shrinkToFit="false"/>
      <protection locked="true" hidden="false"/>
    </xf>
    <xf numFmtId="164" fontId="133" fillId="42" borderId="0" xfId="0" applyFont="true" applyBorder="false" applyAlignment="true" applyProtection="false">
      <alignment horizontal="general" vertical="bottom" textRotation="0" wrapText="false" indent="0" shrinkToFit="false"/>
      <protection locked="true" hidden="false"/>
    </xf>
    <xf numFmtId="164" fontId="134" fillId="42" borderId="0" xfId="0" applyFont="true" applyBorder="false" applyAlignment="true" applyProtection="false">
      <alignment horizontal="center" vertical="bottom" textRotation="0" wrapText="false" indent="0" shrinkToFit="false"/>
      <protection locked="true" hidden="false"/>
    </xf>
    <xf numFmtId="164" fontId="132" fillId="42" borderId="0" xfId="0" applyFont="true" applyBorder="false" applyAlignment="true" applyProtection="false">
      <alignment horizontal="center" vertical="bottom" textRotation="0" wrapText="false" indent="0" shrinkToFit="false"/>
      <protection locked="true" hidden="false"/>
    </xf>
    <xf numFmtId="164" fontId="134" fillId="4" borderId="0" xfId="0" applyFont="true" applyBorder="false" applyAlignment="true" applyProtection="false">
      <alignment horizontal="general" vertical="bottom" textRotation="0" wrapText="false" indent="0" shrinkToFit="false"/>
      <protection locked="true" hidden="false"/>
    </xf>
    <xf numFmtId="164" fontId="133" fillId="4" borderId="0" xfId="0" applyFont="true" applyBorder="false" applyAlignment="true" applyProtection="false">
      <alignment horizontal="general" vertical="bottom" textRotation="0" wrapText="false" indent="0" shrinkToFit="false"/>
      <protection locked="true" hidden="false"/>
    </xf>
    <xf numFmtId="164" fontId="134" fillId="4" borderId="0" xfId="0" applyFont="true" applyBorder="false" applyAlignment="true" applyProtection="false">
      <alignment horizontal="center" vertical="bottom" textRotation="0" wrapText="false" indent="0" shrinkToFit="false"/>
      <protection locked="true" hidden="false"/>
    </xf>
    <xf numFmtId="164" fontId="132" fillId="4" borderId="0" xfId="0" applyFont="true" applyBorder="false" applyAlignment="true" applyProtection="false">
      <alignment horizontal="center" vertical="bottom" textRotation="0" wrapText="false" indent="0" shrinkToFit="false"/>
      <protection locked="true" hidden="false"/>
    </xf>
    <xf numFmtId="164" fontId="137" fillId="0" borderId="0" xfId="0" applyFont="true" applyBorder="false" applyAlignment="true" applyProtection="false">
      <alignment horizontal="general" vertical="bottom" textRotation="0" wrapText="false" indent="0" shrinkToFit="false"/>
      <protection locked="true" hidden="false"/>
    </xf>
    <xf numFmtId="164" fontId="133" fillId="0" borderId="0" xfId="0" applyFont="true" applyBorder="false" applyAlignment="true" applyProtection="false">
      <alignment horizontal="general" vertical="bottom" textRotation="0" wrapText="false" indent="0" shrinkToFit="false"/>
      <protection locked="true" hidden="false"/>
    </xf>
    <xf numFmtId="164" fontId="133" fillId="42" borderId="0" xfId="0" applyFont="true" applyBorder="false" applyAlignment="true" applyProtection="false">
      <alignment horizontal="center" vertical="bottom" textRotation="0" wrapText="false" indent="0" shrinkToFit="false"/>
      <protection locked="true" hidden="false"/>
    </xf>
    <xf numFmtId="164" fontId="133" fillId="4" borderId="0" xfId="0" applyFont="true" applyBorder="false" applyAlignment="true" applyProtection="false">
      <alignment horizontal="center" vertical="bottom" textRotation="0" wrapText="false" indent="0" shrinkToFit="false"/>
      <protection locked="true" hidden="false"/>
    </xf>
    <xf numFmtId="164" fontId="137" fillId="24" borderId="0" xfId="0" applyFont="true" applyBorder="false" applyAlignment="true" applyProtection="false">
      <alignment horizontal="general" vertical="bottom" textRotation="0" wrapText="false" indent="0" shrinkToFit="false"/>
      <protection locked="true" hidden="false"/>
    </xf>
    <xf numFmtId="164" fontId="132" fillId="24" borderId="0" xfId="0" applyFont="true" applyBorder="false" applyAlignment="true" applyProtection="false">
      <alignment horizontal="center" vertical="bottom" textRotation="0" wrapText="false" indent="0" shrinkToFit="false"/>
      <protection locked="true" hidden="false"/>
    </xf>
    <xf numFmtId="164" fontId="134" fillId="24" borderId="0" xfId="0" applyFont="true" applyBorder="false" applyAlignment="true" applyProtection="false">
      <alignment horizontal="general" vertical="bottom" textRotation="0" wrapText="false" indent="0" shrinkToFit="false"/>
      <protection locked="true" hidden="false"/>
    </xf>
    <xf numFmtId="164" fontId="132" fillId="24" borderId="0" xfId="0" applyFont="true" applyBorder="false" applyAlignment="true" applyProtection="false">
      <alignment horizontal="general" vertical="bottom" textRotation="0" wrapText="false" indent="0" shrinkToFit="false"/>
      <protection locked="true" hidden="false"/>
    </xf>
    <xf numFmtId="164" fontId="40" fillId="5" borderId="0" xfId="0" applyFont="true" applyBorder="false" applyAlignment="true" applyProtection="false">
      <alignment horizontal="general" vertical="bottom" textRotation="0" wrapText="false" indent="0" shrinkToFit="false"/>
      <protection locked="true" hidden="false"/>
    </xf>
    <xf numFmtId="166" fontId="133" fillId="42" borderId="0" xfId="0" applyFont="true" applyBorder="false" applyAlignment="true" applyProtection="false">
      <alignment horizontal="center" vertical="bottom" textRotation="0" wrapText="false" indent="0" shrinkToFit="false"/>
      <protection locked="true" hidden="false"/>
    </xf>
    <xf numFmtId="164" fontId="138" fillId="42" borderId="0" xfId="0" applyFont="true" applyBorder="false" applyAlignment="true" applyProtection="false">
      <alignment horizontal="general" vertical="bottom" textRotation="0" wrapText="false" indent="0" shrinkToFit="false"/>
      <protection locked="true" hidden="false"/>
    </xf>
    <xf numFmtId="164" fontId="138" fillId="42" borderId="0" xfId="0" applyFont="true" applyBorder="false" applyAlignment="true" applyProtection="false">
      <alignment horizontal="center" vertical="bottom" textRotation="0" wrapText="false" indent="0" shrinkToFit="false"/>
      <protection locked="true" hidden="false"/>
    </xf>
    <xf numFmtId="164" fontId="139" fillId="4" borderId="0" xfId="0" applyFont="true" applyBorder="false" applyAlignment="true" applyProtection="false">
      <alignment horizontal="general" vertical="bottom" textRotation="0" wrapText="false" indent="0" shrinkToFit="false"/>
      <protection locked="true" hidden="false"/>
    </xf>
    <xf numFmtId="164" fontId="139" fillId="4" borderId="0" xfId="0" applyFont="true" applyBorder="false" applyAlignment="true" applyProtection="false">
      <alignment horizontal="center" vertical="bottom" textRotation="0" wrapText="false" indent="0" shrinkToFit="false"/>
      <protection locked="true" hidden="false"/>
    </xf>
    <xf numFmtId="164" fontId="140" fillId="4" borderId="0" xfId="0" applyFont="true" applyBorder="false" applyAlignment="true" applyProtection="false">
      <alignment horizontal="center" vertical="bottom" textRotation="0" wrapText="false" indent="0" shrinkToFit="false"/>
      <protection locked="true" hidden="false"/>
    </xf>
    <xf numFmtId="164" fontId="140" fillId="42" borderId="0" xfId="0" applyFont="true" applyBorder="false" applyAlignment="true" applyProtection="false">
      <alignment horizontal="center" vertical="bottom" textRotation="0" wrapText="false" indent="0" shrinkToFit="false"/>
      <protection locked="true" hidden="false"/>
    </xf>
    <xf numFmtId="164" fontId="141" fillId="4" borderId="0" xfId="0" applyFont="true" applyBorder="false" applyAlignment="true" applyProtection="false">
      <alignment horizontal="center" vertical="bottom" textRotation="0" wrapText="false" indent="0" shrinkToFit="false"/>
      <protection locked="true" hidden="false"/>
    </xf>
    <xf numFmtId="164" fontId="142" fillId="4" borderId="0" xfId="0" applyFont="true" applyBorder="false" applyAlignment="true" applyProtection="false">
      <alignment horizontal="center" vertical="bottom" textRotation="0" wrapText="false" indent="0" shrinkToFit="false"/>
      <protection locked="true" hidden="false"/>
    </xf>
    <xf numFmtId="164" fontId="143" fillId="31" borderId="0" xfId="0" applyFont="true" applyBorder="false" applyAlignment="true" applyProtection="false">
      <alignment horizontal="center" vertical="bottom" textRotation="0" wrapText="false" indent="0" shrinkToFit="false"/>
      <protection locked="true" hidden="false"/>
    </xf>
    <xf numFmtId="164" fontId="132" fillId="11" borderId="0" xfId="0" applyFont="true" applyBorder="false" applyAlignment="true" applyProtection="false">
      <alignment horizontal="center" vertical="bottom" textRotation="0" wrapText="false" indent="0" shrinkToFit="false"/>
      <protection locked="true" hidden="false"/>
    </xf>
    <xf numFmtId="164" fontId="134" fillId="18" borderId="0" xfId="0" applyFont="true" applyBorder="false" applyAlignment="true" applyProtection="false">
      <alignment horizontal="general" vertical="bottom" textRotation="0" wrapText="false" indent="0" shrinkToFit="false"/>
      <protection locked="true" hidden="false"/>
    </xf>
    <xf numFmtId="164" fontId="133" fillId="18" borderId="0" xfId="0" applyFont="true" applyBorder="false" applyAlignment="true" applyProtection="false">
      <alignment horizontal="center" vertical="bottom" textRotation="0" wrapText="false" indent="0" shrinkToFit="false"/>
      <protection locked="true" hidden="false"/>
    </xf>
    <xf numFmtId="164" fontId="144" fillId="42" borderId="0" xfId="0" applyFont="true" applyBorder="false" applyAlignment="true" applyProtection="false">
      <alignment horizontal="center" vertical="bottom" textRotation="0" wrapText="false" indent="0" shrinkToFit="false"/>
      <protection locked="true" hidden="false"/>
    </xf>
    <xf numFmtId="164" fontId="144" fillId="4" borderId="0" xfId="0" applyFont="true" applyBorder="false" applyAlignment="true" applyProtection="false">
      <alignment horizontal="center" vertical="bottom" textRotation="0" wrapText="false" indent="0" shrinkToFit="false"/>
      <protection locked="true" hidden="false"/>
    </xf>
    <xf numFmtId="164" fontId="145" fillId="11" borderId="0" xfId="0" applyFont="true" applyBorder="false" applyAlignment="true" applyProtection="false">
      <alignment horizontal="center" vertical="bottom" textRotation="0" wrapText="false" indent="0" shrinkToFit="false"/>
      <protection locked="true" hidden="false"/>
    </xf>
    <xf numFmtId="164" fontId="146" fillId="11" borderId="0" xfId="0" applyFont="true" applyBorder="false" applyAlignment="true" applyProtection="false">
      <alignment horizontal="general" vertical="bottom" textRotation="0" wrapText="false" indent="0" shrinkToFit="false"/>
      <protection locked="true" hidden="false"/>
    </xf>
    <xf numFmtId="164" fontId="145" fillId="4" borderId="0" xfId="0" applyFont="true" applyBorder="false" applyAlignment="true" applyProtection="false">
      <alignment horizontal="center" vertical="bottom" textRotation="0" wrapText="false" indent="0" shrinkToFit="false"/>
      <protection locked="true" hidden="false"/>
    </xf>
    <xf numFmtId="164" fontId="146" fillId="4" borderId="0" xfId="0" applyFont="true" applyBorder="false" applyAlignment="true" applyProtection="false">
      <alignment horizontal="general" vertical="bottom" textRotation="0" wrapText="false" indent="0" shrinkToFit="false"/>
      <protection locked="true" hidden="false"/>
    </xf>
    <xf numFmtId="164" fontId="146" fillId="0" borderId="0" xfId="0" applyFont="true" applyBorder="false" applyAlignment="true" applyProtection="false">
      <alignment horizontal="general" vertical="bottom" textRotation="0" wrapText="false" indent="0" shrinkToFit="false"/>
      <protection locked="true" hidden="false"/>
    </xf>
    <xf numFmtId="164" fontId="145" fillId="17" borderId="0" xfId="0" applyFont="true" applyBorder="false" applyAlignment="true" applyProtection="false">
      <alignment horizontal="center" vertical="bottom" textRotation="0" wrapText="false" indent="0" shrinkToFit="false"/>
      <protection locked="true" hidden="false"/>
    </xf>
    <xf numFmtId="164" fontId="130" fillId="17" borderId="0" xfId="0" applyFont="true" applyBorder="false" applyAlignment="true" applyProtection="false">
      <alignment horizontal="general" vertical="bottom" textRotation="0" wrapText="false" indent="0" shrinkToFit="false"/>
      <protection locked="true" hidden="false"/>
    </xf>
    <xf numFmtId="164" fontId="41" fillId="0" borderId="0" xfId="0" applyFont="true" applyBorder="true" applyAlignment="true" applyProtection="false">
      <alignment horizontal="left" vertical="center" textRotation="0" wrapText="true" indent="0" shrinkToFit="false"/>
      <protection locked="true" hidden="false"/>
    </xf>
    <xf numFmtId="164" fontId="120" fillId="30" borderId="0" xfId="0" applyFont="true" applyBorder="false" applyAlignment="true" applyProtection="false">
      <alignment horizontal="center" vertical="center" textRotation="0" wrapText="true" indent="0" shrinkToFit="false"/>
      <protection locked="true" hidden="false"/>
    </xf>
    <xf numFmtId="164" fontId="41" fillId="0" borderId="0" xfId="0" applyFont="true" applyBorder="false" applyAlignment="true" applyProtection="false">
      <alignment horizontal="left" vertical="center" textRotation="0" wrapText="true" indent="0" shrinkToFit="false"/>
      <protection locked="true" hidden="false"/>
    </xf>
    <xf numFmtId="164" fontId="147"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A0000"/>
      <rgbColor rgb="FFEBF2EC"/>
      <rgbColor rgb="FF0000FF"/>
      <rgbColor rgb="FFFFF3E0"/>
      <rgbColor rgb="FFF2F2F2"/>
      <rgbColor rgb="FFE1EAF5"/>
      <rgbColor rgb="FFFFF5F5"/>
      <rgbColor rgb="FF07720B"/>
      <rgbColor rgb="FF1F4E79"/>
      <rgbColor rgb="FF5F553F"/>
      <rgbColor rgb="FF6A1B9A"/>
      <rgbColor rgb="FF048BE6"/>
      <rgbColor rgb="FFD9E1F2"/>
      <rgbColor rgb="FF7A7A7A"/>
      <rgbColor rgb="FF717B85"/>
      <rgbColor rgb="FF5C5C5C"/>
      <rgbColor rgb="FFFFF8E1"/>
      <rgbColor rgb="FFE3F2FD"/>
      <rgbColor rgb="FFF5F5F5"/>
      <rgbColor rgb="FFE74F0B"/>
      <rgbColor rgb="FF0056A6"/>
      <rgbColor rgb="FFCEDCF1"/>
      <rgbColor rgb="FF1E4F78"/>
      <rgbColor rgb="FFF2F4F7"/>
      <rgbColor rgb="FFF1F8E9"/>
      <rgbColor rgb="FFE8F0FE"/>
      <rgbColor rgb="FFEBF5FB"/>
      <rgbColor rgb="FFF5F8FC"/>
      <rgbColor rgb="FF2E7D32"/>
      <rgbColor rgb="FFFFF8F0"/>
      <rgbColor rgb="FFE8EAF6"/>
      <rgbColor rgb="FFE8F5E9"/>
      <rgbColor rgb="FFE9F4EA"/>
      <rgbColor rgb="FFFFF2CC"/>
      <rgbColor rgb="FFD0E7EC"/>
      <rgbColor rgb="FFFDCCCC"/>
      <rgbColor rgb="FFD6E4F0"/>
      <rgbColor rgb="FFFCBB8D"/>
      <rgbColor rgb="FF4870B2"/>
      <rgbColor rgb="FF367F32"/>
      <rgbColor rgb="FF92D050"/>
      <rgbColor rgb="FFFFEBEE"/>
      <rgbColor rgb="FFF3E5F5"/>
      <rgbColor rgb="FFF56C00"/>
      <rgbColor rgb="FF4A6FAA"/>
      <rgbColor rgb="FF909090"/>
      <rgbColor rgb="FF1B3A5C"/>
      <rgbColor rgb="FF2E7D5A"/>
      <rgbColor rgb="FF1B2A4A"/>
      <rgbColor rgb="FF383D41"/>
      <rgbColor rgb="FFD22B2B"/>
      <rgbColor rgb="FFE8EDF3"/>
      <rgbColor rgb="FF2C3E6B"/>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xdr:col>
      <xdr:colOff>1713960</xdr:colOff>
      <xdr:row>4</xdr:row>
      <xdr:rowOff>37440</xdr:rowOff>
    </xdr:to>
    <xdr:pic>
      <xdr:nvPicPr>
        <xdr:cNvPr id="0" name="Image 1" descr="Picture"/>
        <xdr:cNvPicPr/>
      </xdr:nvPicPr>
      <xdr:blipFill>
        <a:blip r:embed="rId1"/>
        <a:stretch/>
      </xdr:blipFill>
      <xdr:spPr>
        <a:xfrm>
          <a:off x="355680" y="0"/>
          <a:ext cx="1713960" cy="1142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0</xdr:row>
      <xdr:rowOff>0</xdr:rowOff>
    </xdr:from>
    <xdr:to>
      <xdr:col>5</xdr:col>
      <xdr:colOff>1142280</xdr:colOff>
      <xdr:row>3</xdr:row>
      <xdr:rowOff>84960</xdr:rowOff>
    </xdr:to>
    <xdr:pic>
      <xdr:nvPicPr>
        <xdr:cNvPr id="1" name="Image 1" descr="Picture"/>
        <xdr:cNvPicPr/>
      </xdr:nvPicPr>
      <xdr:blipFill>
        <a:blip r:embed="rId1"/>
        <a:stretch/>
      </xdr:blipFill>
      <xdr:spPr>
        <a:xfrm>
          <a:off x="14234760" y="0"/>
          <a:ext cx="1142280" cy="7614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vmlDrawing" Target="../drawings/vmlDrawing2.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vmlDrawing" Target="../drawings/vmlDrawing3.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D4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1" width="4"/>
    <col collapsed="false" customWidth="true" hidden="false" outlineLevel="0" max="2" min="2" style="1" width="45"/>
    <col collapsed="false" customWidth="true" hidden="false" outlineLevel="0" max="3" min="3" style="1" width="70"/>
    <col collapsed="false" customWidth="true" hidden="false" outlineLevel="0" max="4" min="4" style="1" width="20"/>
  </cols>
  <sheetData>
    <row r="1" customFormat="false" ht="21.75" hidden="false" customHeight="true" outlineLevel="0" collapsed="false"/>
    <row r="2" customFormat="false" ht="21.75" hidden="false" customHeight="true" outlineLevel="0" collapsed="false">
      <c r="B2" s="2"/>
      <c r="C2" s="2"/>
      <c r="D2" s="2"/>
    </row>
    <row r="3" customFormat="false" ht="21.75" hidden="false" customHeight="true" outlineLevel="0" collapsed="false">
      <c r="B3" s="2"/>
      <c r="C3" s="2"/>
      <c r="D3" s="2"/>
    </row>
    <row r="4" customFormat="false" ht="21.75" hidden="false" customHeight="true" outlineLevel="0" collapsed="false"/>
    <row r="5" customFormat="false" ht="21.75" hidden="false" customHeight="true" outlineLevel="0" collapsed="false"/>
    <row r="6" customFormat="false" ht="21.75" hidden="false" customHeight="true" outlineLevel="0" collapsed="false"/>
    <row r="7" customFormat="false" ht="15" hidden="false" customHeight="true" outlineLevel="0" collapsed="false"/>
    <row r="8" customFormat="false" ht="21.75" hidden="false" customHeight="true" outlineLevel="0" collapsed="false">
      <c r="B8" s="3" t="s">
        <v>0</v>
      </c>
    </row>
    <row r="9" customFormat="false" ht="24" hidden="false" customHeight="true" outlineLevel="0" collapsed="false">
      <c r="B9" s="4" t="s">
        <v>1</v>
      </c>
      <c r="C9" s="4"/>
      <c r="D9" s="4"/>
    </row>
    <row r="10" customFormat="false" ht="21.75" hidden="false" customHeight="true" outlineLevel="0" collapsed="false">
      <c r="B10" s="2"/>
      <c r="C10" s="2"/>
      <c r="D10" s="2"/>
    </row>
    <row r="11" customFormat="false" ht="19.5" hidden="false" customHeight="true" outlineLevel="0" collapsed="false">
      <c r="B11" s="5" t="s">
        <v>2</v>
      </c>
    </row>
    <row r="12" customFormat="false" ht="19.5" hidden="false" customHeight="true" outlineLevel="0" collapsed="false">
      <c r="B12" s="5" t="s">
        <v>3</v>
      </c>
    </row>
    <row r="13" customFormat="false" ht="19.5" hidden="false" customHeight="true" outlineLevel="0" collapsed="false">
      <c r="B13" s="6" t="s">
        <v>4</v>
      </c>
    </row>
    <row r="14" customFormat="false" ht="19.5" hidden="false" customHeight="true" outlineLevel="0" collapsed="false"/>
    <row r="15" customFormat="false" ht="19.5" hidden="false" customHeight="true" outlineLevel="0" collapsed="false">
      <c r="B15" s="7" t="s">
        <v>5</v>
      </c>
    </row>
    <row r="16" customFormat="false" ht="19.5" hidden="false" customHeight="true" outlineLevel="0" collapsed="false">
      <c r="B16" s="8" t="s">
        <v>6</v>
      </c>
    </row>
    <row r="17" customFormat="false" ht="21.75" hidden="false" customHeight="true" outlineLevel="0" collapsed="false">
      <c r="B17" s="9" t="s">
        <v>7</v>
      </c>
      <c r="C17" s="9"/>
      <c r="D17" s="9"/>
    </row>
    <row r="18" customFormat="false" ht="19.5" hidden="false" customHeight="true" outlineLevel="0" collapsed="false">
      <c r="B18" s="10" t="s">
        <v>8</v>
      </c>
      <c r="C18" s="11" t="s">
        <v>9</v>
      </c>
      <c r="D18" s="12"/>
    </row>
    <row r="19" customFormat="false" ht="19.5" hidden="false" customHeight="true" outlineLevel="0" collapsed="false">
      <c r="B19" s="10" t="s">
        <v>10</v>
      </c>
      <c r="C19" s="11" t="s">
        <v>11</v>
      </c>
      <c r="D19" s="12"/>
    </row>
    <row r="20" customFormat="false" ht="19.5" hidden="false" customHeight="true" outlineLevel="0" collapsed="false">
      <c r="B20" s="10" t="s">
        <v>12</v>
      </c>
      <c r="C20" s="11" t="s">
        <v>13</v>
      </c>
      <c r="D20" s="12"/>
    </row>
    <row r="21" customFormat="false" ht="19.5" hidden="false" customHeight="true" outlineLevel="0" collapsed="false">
      <c r="B21" s="10" t="s">
        <v>14</v>
      </c>
      <c r="C21" s="11" t="s">
        <v>15</v>
      </c>
      <c r="D21" s="12"/>
    </row>
    <row r="22" customFormat="false" ht="19.5" hidden="false" customHeight="true" outlineLevel="0" collapsed="false"/>
    <row r="23" customFormat="false" ht="19.5" hidden="false" customHeight="true" outlineLevel="0" collapsed="false">
      <c r="B23" s="8" t="s">
        <v>16</v>
      </c>
    </row>
    <row r="24" customFormat="false" ht="19.5" hidden="false" customHeight="true" outlineLevel="0" collapsed="false">
      <c r="B24" s="10" t="s">
        <v>17</v>
      </c>
      <c r="C24" s="11" t="s">
        <v>18</v>
      </c>
      <c r="D24" s="12"/>
    </row>
    <row r="25" customFormat="false" ht="6" hidden="false" customHeight="true" outlineLevel="0" collapsed="false">
      <c r="B25" s="10" t="s">
        <v>19</v>
      </c>
      <c r="C25" s="11" t="s">
        <v>20</v>
      </c>
      <c r="D25" s="12"/>
    </row>
    <row r="26" customFormat="false" ht="21.75" hidden="false" customHeight="true" outlineLevel="0" collapsed="false">
      <c r="B26" s="9" t="s">
        <v>21</v>
      </c>
      <c r="C26" s="9"/>
      <c r="D26" s="9"/>
    </row>
    <row r="27" customFormat="false" ht="19.5" hidden="false" customHeight="true" outlineLevel="0" collapsed="false">
      <c r="B27" s="10" t="s">
        <v>22</v>
      </c>
      <c r="C27" s="11" t="s">
        <v>23</v>
      </c>
      <c r="D27" s="12"/>
    </row>
    <row r="28" customFormat="false" ht="19.5" hidden="false" customHeight="true" outlineLevel="0" collapsed="false">
      <c r="B28" s="10" t="s">
        <v>24</v>
      </c>
      <c r="C28" s="11" t="s">
        <v>25</v>
      </c>
      <c r="D28" s="12"/>
    </row>
    <row r="29" customFormat="false" ht="15" hidden="false" customHeight="true" outlineLevel="0" collapsed="false">
      <c r="B29" s="10" t="s">
        <v>26</v>
      </c>
      <c r="C29" s="11" t="s">
        <v>27</v>
      </c>
      <c r="D29" s="12"/>
    </row>
    <row r="30" customFormat="false" ht="18" hidden="false" customHeight="true" outlineLevel="0" collapsed="false">
      <c r="B30" s="9" t="s">
        <v>28</v>
      </c>
      <c r="C30" s="9"/>
      <c r="D30" s="9"/>
    </row>
    <row r="31" customFormat="false" ht="18" hidden="false" customHeight="true" outlineLevel="0" collapsed="false">
      <c r="B31" s="9"/>
      <c r="C31" s="9"/>
      <c r="D31" s="9"/>
    </row>
    <row r="32" customFormat="false" ht="15" hidden="false" customHeight="true" outlineLevel="0" collapsed="false">
      <c r="B32" s="8" t="s">
        <v>29</v>
      </c>
    </row>
    <row r="33" customFormat="false" ht="15" hidden="false" customHeight="true" outlineLevel="0" collapsed="false">
      <c r="B33" s="10" t="s">
        <v>30</v>
      </c>
      <c r="C33" s="11" t="s">
        <v>31</v>
      </c>
      <c r="D33" s="12"/>
    </row>
    <row r="34" customFormat="false" ht="15" hidden="false" customHeight="true" outlineLevel="0" collapsed="false">
      <c r="B34" s="10" t="s">
        <v>32</v>
      </c>
      <c r="C34" s="11" t="s">
        <v>33</v>
      </c>
      <c r="D34" s="12"/>
    </row>
    <row r="36" customFormat="false" ht="23.25" hidden="false" customHeight="true" outlineLevel="0" collapsed="false">
      <c r="B36" s="13" t="s">
        <v>34</v>
      </c>
    </row>
    <row r="40" customFormat="false" ht="15" hidden="false" customHeight="true" outlineLevel="0" collapsed="false">
      <c r="B40" s="2"/>
      <c r="C40" s="2"/>
      <c r="D40" s="2"/>
    </row>
    <row r="46" customFormat="false" ht="15" hidden="false" customHeight="true" outlineLevel="0" collapsed="false">
      <c r="B46" s="14" t="s">
        <v>35</v>
      </c>
    </row>
  </sheetData>
  <mergeCells count="8">
    <mergeCell ref="B2:D2"/>
    <mergeCell ref="B3:D3"/>
    <mergeCell ref="B9:D9"/>
    <mergeCell ref="B10:D10"/>
    <mergeCell ref="B17:D17"/>
    <mergeCell ref="B26:D26"/>
    <mergeCell ref="B30:D31"/>
    <mergeCell ref="B40:D40"/>
  </mergeCells>
  <printOptions headings="false" gridLines="false" gridLinesSet="true" horizontalCentered="false" verticalCentered="false"/>
  <pageMargins left="0.5" right="0.5" top="0.6" bottom="0.6"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true"/>
  </sheetPr>
  <dimension ref="A1:G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2" activeCellId="0" sqref="A22"/>
    </sheetView>
  </sheetViews>
  <sheetFormatPr defaultColWidth="10.5390625" defaultRowHeight="15" zeroHeight="false" outlineLevelRow="0" outlineLevelCol="0"/>
  <cols>
    <col collapsed="false" customWidth="true" hidden="false" outlineLevel="0" max="1" min="1" style="1" width="53.29"/>
    <col collapsed="false" customWidth="true" hidden="false" outlineLevel="0" max="2" min="2" style="1" width="26.71"/>
    <col collapsed="false" customWidth="true" hidden="false" outlineLevel="0" max="7" min="3" style="1" width="21"/>
  </cols>
  <sheetData>
    <row r="1" customFormat="false" ht="18.75" hidden="false" customHeight="true" outlineLevel="0" collapsed="false">
      <c r="A1" s="128" t="s">
        <v>957</v>
      </c>
    </row>
    <row r="3" customFormat="false" ht="15.75" hidden="false" customHeight="true" outlineLevel="0" collapsed="false">
      <c r="A3" s="270" t="s">
        <v>958</v>
      </c>
      <c r="C3" s="271" t="s">
        <v>123</v>
      </c>
      <c r="D3" s="271" t="s">
        <v>124</v>
      </c>
      <c r="E3" s="271" t="s">
        <v>125</v>
      </c>
      <c r="F3" s="271" t="s">
        <v>126</v>
      </c>
      <c r="G3" s="271" t="s">
        <v>127</v>
      </c>
    </row>
    <row r="5" customFormat="false" ht="15" hidden="false" customHeight="true" outlineLevel="0" collapsed="false">
      <c r="A5" s="135" t="s">
        <v>959</v>
      </c>
    </row>
    <row r="6" customFormat="false" ht="15" hidden="false" customHeight="true" outlineLevel="0" collapsed="false">
      <c r="A6" s="137" t="s">
        <v>960</v>
      </c>
      <c r="B6" s="272" t="s">
        <v>961</v>
      </c>
      <c r="C6" s="273" t="n">
        <v>146999</v>
      </c>
      <c r="D6" s="273" t="n">
        <v>225747</v>
      </c>
      <c r="E6" s="273" t="n">
        <v>314547</v>
      </c>
      <c r="F6" s="273" t="n">
        <v>380796</v>
      </c>
      <c r="G6" s="273" t="n">
        <v>380796</v>
      </c>
    </row>
    <row r="7" customFormat="false" ht="15" hidden="false" customHeight="true" outlineLevel="0" collapsed="false">
      <c r="A7" s="137" t="s">
        <v>962</v>
      </c>
      <c r="B7" s="272" t="s">
        <v>961</v>
      </c>
      <c r="C7" s="273" t="n">
        <v>0</v>
      </c>
      <c r="D7" s="273" t="n">
        <v>0</v>
      </c>
      <c r="E7" s="273" t="n">
        <v>0</v>
      </c>
      <c r="F7" s="273" t="n">
        <v>0</v>
      </c>
      <c r="G7" s="273" t="n">
        <v>0</v>
      </c>
    </row>
    <row r="8" customFormat="false" ht="15" hidden="false" customHeight="true" outlineLevel="0" collapsed="false">
      <c r="A8" s="274" t="s">
        <v>963</v>
      </c>
      <c r="B8" s="272" t="s">
        <v>964</v>
      </c>
      <c r="C8" s="275" t="n">
        <v>-80666</v>
      </c>
      <c r="D8" s="275" t="n">
        <v>-147165</v>
      </c>
      <c r="E8" s="275" t="n">
        <v>-204914</v>
      </c>
      <c r="F8" s="275" t="n">
        <v>-287180</v>
      </c>
      <c r="G8" s="275" t="n">
        <v>-347613</v>
      </c>
    </row>
    <row r="9" customFormat="false" ht="15" hidden="false" customHeight="true" outlineLevel="0" collapsed="false">
      <c r="A9" s="115" t="s">
        <v>965</v>
      </c>
      <c r="C9" s="276" t="n">
        <f aca="false">C6+C7+C8</f>
        <v>66333</v>
      </c>
      <c r="D9" s="276" t="n">
        <f aca="false">D6+D7+D8</f>
        <v>78582</v>
      </c>
      <c r="E9" s="276" t="n">
        <f aca="false">E6+E7+E8</f>
        <v>109633</v>
      </c>
      <c r="F9" s="276" t="n">
        <f aca="false">F6+F7+F8</f>
        <v>93616</v>
      </c>
      <c r="G9" s="276" t="n">
        <f aca="false">G6+G7+G8</f>
        <v>33183</v>
      </c>
    </row>
    <row r="11" customFormat="false" ht="15" hidden="false" customHeight="true" outlineLevel="0" collapsed="false">
      <c r="A11" s="135" t="s">
        <v>966</v>
      </c>
    </row>
    <row r="12" customFormat="false" ht="15" hidden="false" customHeight="true" outlineLevel="0" collapsed="false">
      <c r="A12" s="137" t="s">
        <v>967</v>
      </c>
      <c r="B12" s="272" t="s">
        <v>968</v>
      </c>
      <c r="C12" s="273" t="n">
        <v>0</v>
      </c>
      <c r="D12" s="273" t="n">
        <v>0</v>
      </c>
      <c r="E12" s="273" t="n">
        <v>0</v>
      </c>
      <c r="F12" s="273" t="n">
        <v>0</v>
      </c>
      <c r="G12" s="273" t="n">
        <v>0</v>
      </c>
    </row>
    <row r="13" customFormat="false" ht="15" hidden="false" customHeight="true" outlineLevel="0" collapsed="false">
      <c r="A13" s="277" t="s">
        <v>969</v>
      </c>
      <c r="C13" s="276" t="n">
        <f aca="false">'Plan Financier'!B131</f>
        <v>130756</v>
      </c>
      <c r="D13" s="276" t="n">
        <f aca="false">'Plan Financier'!C131</f>
        <v>43600</v>
      </c>
      <c r="E13" s="276" t="n">
        <f aca="false">'Plan Financier'!D131</f>
        <v>11613.6</v>
      </c>
      <c r="F13" s="276" t="n">
        <f aca="false">'Plan Financier'!E131</f>
        <v>62396.35</v>
      </c>
      <c r="G13" s="276" t="n">
        <f aca="false">'Plan Financier'!F131</f>
        <v>287745.1</v>
      </c>
    </row>
    <row r="14" customFormat="false" ht="15" hidden="false" customHeight="true" outlineLevel="0" collapsed="false">
      <c r="A14" s="115" t="s">
        <v>970</v>
      </c>
      <c r="C14" s="276" t="n">
        <f aca="false">C12+C13</f>
        <v>130756</v>
      </c>
      <c r="D14" s="276" t="n">
        <f aca="false">D12+D13</f>
        <v>43600</v>
      </c>
      <c r="E14" s="276" t="n">
        <f aca="false">E12+E13</f>
        <v>11613.6</v>
      </c>
      <c r="F14" s="276" t="n">
        <f aca="false">F12+F13</f>
        <v>62396.35</v>
      </c>
      <c r="G14" s="276" t="n">
        <f aca="false">G12+G13</f>
        <v>287745.1</v>
      </c>
    </row>
    <row r="16" customFormat="false" ht="15" hidden="false" customHeight="true" outlineLevel="0" collapsed="false">
      <c r="A16" s="111" t="s">
        <v>971</v>
      </c>
      <c r="C16" s="278" t="n">
        <f aca="false">C9+C14</f>
        <v>197089</v>
      </c>
      <c r="D16" s="278" t="n">
        <f aca="false">D9+D14</f>
        <v>122182</v>
      </c>
      <c r="E16" s="278" t="n">
        <f aca="false">E9+E14</f>
        <v>121246.6</v>
      </c>
      <c r="F16" s="278" t="n">
        <f aca="false">F9+F14</f>
        <v>156012.35</v>
      </c>
      <c r="G16" s="278" t="n">
        <f aca="false">G9+G14</f>
        <v>320928.1</v>
      </c>
    </row>
    <row r="19" customFormat="false" ht="15.75" hidden="false" customHeight="true" outlineLevel="0" collapsed="false">
      <c r="A19" s="270" t="s">
        <v>972</v>
      </c>
      <c r="C19" s="271" t="s">
        <v>123</v>
      </c>
      <c r="D19" s="271" t="s">
        <v>124</v>
      </c>
      <c r="E19" s="271" t="s">
        <v>125</v>
      </c>
      <c r="F19" s="271" t="s">
        <v>126</v>
      </c>
      <c r="G19" s="271" t="s">
        <v>127</v>
      </c>
    </row>
    <row r="21" customFormat="false" ht="15" hidden="false" customHeight="true" outlineLevel="0" collapsed="false">
      <c r="A21" s="135" t="s">
        <v>973</v>
      </c>
    </row>
    <row r="22" customFormat="false" ht="15" hidden="false" customHeight="true" outlineLevel="0" collapsed="false">
      <c r="A22" s="279" t="s">
        <v>974</v>
      </c>
      <c r="C22" s="280" t="n">
        <v>100</v>
      </c>
      <c r="D22" s="280" t="n">
        <v>100</v>
      </c>
      <c r="E22" s="280" t="n">
        <v>100</v>
      </c>
      <c r="F22" s="280" t="n">
        <v>100</v>
      </c>
      <c r="G22" s="280" t="n">
        <v>100</v>
      </c>
    </row>
    <row r="23" customFormat="false" ht="15" hidden="false" customHeight="true" outlineLevel="0" collapsed="false">
      <c r="A23" s="137" t="s">
        <v>975</v>
      </c>
      <c r="C23" s="273" t="n">
        <v>0</v>
      </c>
      <c r="D23" s="273" t="n">
        <f aca="false">'Plan Financier'!B109</f>
        <v>-21359</v>
      </c>
      <c r="E23" s="273" t="n">
        <f aca="false">'Plan Financier'!C109</f>
        <v>-63348</v>
      </c>
      <c r="F23" s="273" t="n">
        <f aca="false">'Plan Financier'!D109</f>
        <v>-30048.4</v>
      </c>
      <c r="G23" s="273" t="n">
        <f aca="false">'Plan Financier'!E109</f>
        <v>40322.35</v>
      </c>
    </row>
    <row r="24" customFormat="false" ht="15" hidden="false" customHeight="true" outlineLevel="0" collapsed="false">
      <c r="A24" s="137" t="s">
        <v>976</v>
      </c>
      <c r="C24" s="273" t="n">
        <f aca="false">'Plan Financier'!B107</f>
        <v>-21359</v>
      </c>
      <c r="D24" s="273" t="n">
        <f aca="false">'Plan Financier'!C107</f>
        <v>-41989</v>
      </c>
      <c r="E24" s="273" t="n">
        <f aca="false">'Plan Financier'!D107</f>
        <v>33299.6</v>
      </c>
      <c r="F24" s="273" t="n">
        <f aca="false">'Plan Financier'!E107</f>
        <v>70370.75</v>
      </c>
      <c r="G24" s="273" t="n">
        <f aca="false">'Plan Financier'!F107</f>
        <v>201944.75</v>
      </c>
    </row>
    <row r="25" customFormat="false" ht="15" hidden="false" customHeight="true" outlineLevel="0" collapsed="false">
      <c r="A25" s="281" t="s">
        <v>977</v>
      </c>
      <c r="C25" s="280" t="n">
        <v>0</v>
      </c>
      <c r="D25" s="280" t="n">
        <v>0</v>
      </c>
      <c r="E25" s="280" t="n">
        <v>0</v>
      </c>
      <c r="F25" s="280" t="n">
        <v>0</v>
      </c>
      <c r="G25" s="280" t="n">
        <v>0</v>
      </c>
    </row>
    <row r="26" customFormat="false" ht="15" hidden="false" customHeight="true" outlineLevel="0" collapsed="false">
      <c r="A26" s="277" t="s">
        <v>978</v>
      </c>
      <c r="C26" s="276" t="n">
        <f aca="false">C22+C23+C24+C25</f>
        <v>-21259</v>
      </c>
      <c r="D26" s="276" t="n">
        <f aca="false">D22+D23+D24+D25</f>
        <v>-63248</v>
      </c>
      <c r="E26" s="276" t="n">
        <f aca="false">E22+E23+E24+E25</f>
        <v>-29948.4</v>
      </c>
      <c r="F26" s="276" t="n">
        <f aca="false">F22+F23+F24+F25</f>
        <v>40422.35</v>
      </c>
      <c r="G26" s="276" t="n">
        <f aca="false">G22+G23+G24+G25</f>
        <v>242367.1</v>
      </c>
    </row>
    <row r="28" customFormat="false" ht="15" hidden="false" customHeight="true" outlineLevel="0" collapsed="false">
      <c r="A28" s="135" t="s">
        <v>979</v>
      </c>
    </row>
    <row r="29" customFormat="false" ht="15" hidden="false" customHeight="true" outlineLevel="0" collapsed="false">
      <c r="A29" s="137" t="s">
        <v>980</v>
      </c>
      <c r="B29" s="272" t="s">
        <v>981</v>
      </c>
      <c r="C29" s="273" t="n">
        <v>218348</v>
      </c>
      <c r="D29" s="273" t="n">
        <v>185430</v>
      </c>
      <c r="E29" s="273" t="n">
        <v>151195</v>
      </c>
      <c r="F29" s="273" t="n">
        <v>115591</v>
      </c>
      <c r="G29" s="273" t="n">
        <v>78563</v>
      </c>
    </row>
    <row r="30" customFormat="false" ht="15" hidden="false" customHeight="true" outlineLevel="0" collapsed="false">
      <c r="A30" s="272" t="s">
        <v>982</v>
      </c>
      <c r="C30" s="275" t="n">
        <v>32918</v>
      </c>
      <c r="D30" s="275" t="n">
        <v>34235</v>
      </c>
      <c r="E30" s="275" t="n">
        <v>35604</v>
      </c>
      <c r="F30" s="275" t="n">
        <v>37028</v>
      </c>
      <c r="G30" s="275" t="n">
        <v>38509</v>
      </c>
    </row>
    <row r="31" customFormat="false" ht="15" hidden="false" customHeight="true" outlineLevel="0" collapsed="false">
      <c r="A31" s="272" t="s">
        <v>983</v>
      </c>
      <c r="C31" s="275" t="n">
        <f aca="false">C29-C30</f>
        <v>185430</v>
      </c>
      <c r="D31" s="275" t="n">
        <f aca="false">D29-D30</f>
        <v>151195</v>
      </c>
      <c r="E31" s="275" t="n">
        <f aca="false">E29-E30</f>
        <v>115591</v>
      </c>
      <c r="F31" s="275" t="n">
        <f aca="false">F29-F30</f>
        <v>78563</v>
      </c>
      <c r="G31" s="275" t="n">
        <f aca="false">G29-G30</f>
        <v>40054</v>
      </c>
    </row>
    <row r="32" customFormat="false" ht="15" hidden="false" customHeight="true" outlineLevel="0" collapsed="false">
      <c r="A32" s="115" t="s">
        <v>984</v>
      </c>
      <c r="C32" s="276" t="n">
        <f aca="false">C29</f>
        <v>218348</v>
      </c>
      <c r="D32" s="276" t="n">
        <f aca="false">D29</f>
        <v>185430</v>
      </c>
      <c r="E32" s="276" t="n">
        <f aca="false">E29</f>
        <v>151195</v>
      </c>
      <c r="F32" s="276" t="n">
        <f aca="false">F29</f>
        <v>115591</v>
      </c>
      <c r="G32" s="276" t="n">
        <f aca="false">G29</f>
        <v>78563</v>
      </c>
    </row>
    <row r="34" customFormat="false" ht="15" hidden="false" customHeight="true" outlineLevel="0" collapsed="false">
      <c r="A34" s="111" t="s">
        <v>985</v>
      </c>
      <c r="C34" s="278" t="n">
        <f aca="false">C26+C32</f>
        <v>197089</v>
      </c>
      <c r="D34" s="278" t="n">
        <f aca="false">D26+D32</f>
        <v>122182</v>
      </c>
      <c r="E34" s="278" t="n">
        <f aca="false">E26+E32</f>
        <v>121246.6</v>
      </c>
      <c r="F34" s="278" t="n">
        <f aca="false">F26+F32</f>
        <v>156013.35</v>
      </c>
      <c r="G34" s="278" t="n">
        <f aca="false">G26+G32</f>
        <v>320930.1</v>
      </c>
    </row>
    <row r="36" customFormat="false" ht="15" hidden="false" customHeight="true" outlineLevel="0" collapsed="false">
      <c r="A36" s="282" t="s">
        <v>986</v>
      </c>
      <c r="C36" s="283" t="str">
        <f aca="false">IF(ABS(C16-C34)&lt;3,"✓ Équilibré","✗ Écart: "&amp;(C16-C34))</f>
        <v>✓ Équilibré</v>
      </c>
      <c r="D36" s="283" t="str">
        <f aca="false">IF(ABS(D16-D34)&lt;3,"✓ Équilibré","✗ Écart: "&amp;(D16-D34))</f>
        <v>✓ Équilibré</v>
      </c>
      <c r="E36" s="283" t="str">
        <f aca="false">IF(ABS(E16-E34)&lt;3,"✓ Équilibré","✗ Écart: "&amp;(E16-E34))</f>
        <v>✓ Équilibré</v>
      </c>
      <c r="F36" s="283" t="str">
        <f aca="false">IF(ABS(F16-F34)&lt;3,"✓ Équilibré","✗ Écart: "&amp;(F16-F34))</f>
        <v>✓ Équilibré</v>
      </c>
      <c r="G36" s="283" t="str">
        <f aca="false">IF(ABS(G16-G34)&lt;3,"✓ Équilibré","✗ Écart: "&amp;(G16-G34))</f>
        <v>✓ Équilibré</v>
      </c>
    </row>
    <row r="38" customFormat="false" ht="15" hidden="false" customHeight="true" outlineLevel="0" collapsed="false">
      <c r="A38" s="284" t="s">
        <v>987</v>
      </c>
    </row>
    <row r="39" customFormat="false" ht="15" hidden="false" customHeight="true" outlineLevel="0" collapsed="false">
      <c r="A39" s="285" t="s">
        <v>988</v>
      </c>
    </row>
    <row r="40" customFormat="false" ht="15" hidden="false" customHeight="true" outlineLevel="0" collapsed="false">
      <c r="A40" s="286" t="s">
        <v>989</v>
      </c>
    </row>
    <row r="41" customFormat="false" ht="15.75" hidden="false" customHeight="true" outlineLevel="0" collapsed="false">
      <c r="A41" s="129" t="s">
        <v>990</v>
      </c>
    </row>
    <row r="43" customFormat="false" ht="15" hidden="false" customHeight="true" outlineLevel="0" collapsed="false">
      <c r="A43" s="130" t="s">
        <v>67</v>
      </c>
      <c r="B43" s="132" t="s">
        <v>991</v>
      </c>
      <c r="C43" s="132" t="s">
        <v>992</v>
      </c>
      <c r="D43" s="132" t="s">
        <v>993</v>
      </c>
      <c r="E43" s="132" t="s">
        <v>994</v>
      </c>
      <c r="F43" s="132" t="s">
        <v>69</v>
      </c>
    </row>
    <row r="44" customFormat="false" ht="15" hidden="false" customHeight="true" outlineLevel="0" collapsed="false">
      <c r="A44" s="134" t="s">
        <v>995</v>
      </c>
      <c r="B44" s="287"/>
      <c r="C44" s="287"/>
      <c r="D44" s="287"/>
      <c r="E44" s="287"/>
      <c r="F44" s="287"/>
    </row>
    <row r="45" customFormat="false" ht="15" hidden="false" customHeight="true" outlineLevel="0" collapsed="false">
      <c r="A45" s="1" t="s">
        <v>996</v>
      </c>
      <c r="B45" s="114" t="s">
        <v>997</v>
      </c>
      <c r="C45" s="239" t="n">
        <v>108000</v>
      </c>
      <c r="D45" s="114" t="s">
        <v>998</v>
      </c>
      <c r="E45" s="114" t="n">
        <v>2025</v>
      </c>
      <c r="F45" s="114" t="s">
        <v>80</v>
      </c>
    </row>
    <row r="47" customFormat="false" ht="15" hidden="false" customHeight="true" outlineLevel="0" collapsed="false">
      <c r="A47" s="134" t="s">
        <v>999</v>
      </c>
      <c r="B47" s="287"/>
      <c r="C47" s="287"/>
      <c r="D47" s="287"/>
      <c r="E47" s="287"/>
      <c r="F47" s="287"/>
    </row>
    <row r="48" customFormat="false" ht="15" hidden="false" customHeight="true" outlineLevel="0" collapsed="false">
      <c r="A48" s="1" t="s">
        <v>1000</v>
      </c>
      <c r="B48" s="114" t="s">
        <v>352</v>
      </c>
      <c r="C48" s="239" t="n">
        <v>25999</v>
      </c>
      <c r="D48" s="114" t="s">
        <v>1001</v>
      </c>
      <c r="E48" s="288" t="s">
        <v>746</v>
      </c>
      <c r="F48" s="114" t="s">
        <v>354</v>
      </c>
    </row>
    <row r="49" customFormat="false" ht="15" hidden="false" customHeight="true" outlineLevel="0" collapsed="false">
      <c r="A49" s="1" t="s">
        <v>1002</v>
      </c>
      <c r="B49" s="114" t="s">
        <v>1003</v>
      </c>
      <c r="C49" s="239" t="n">
        <v>30500</v>
      </c>
      <c r="D49" s="114" t="s">
        <v>1004</v>
      </c>
      <c r="E49" s="114" t="s">
        <v>1005</v>
      </c>
      <c r="F49" s="114" t="s">
        <v>359</v>
      </c>
    </row>
    <row r="50" customFormat="false" ht="15" hidden="false" customHeight="true" outlineLevel="0" collapsed="false">
      <c r="A50" s="1" t="s">
        <v>1006</v>
      </c>
      <c r="B50" s="114" t="s">
        <v>1007</v>
      </c>
      <c r="C50" s="239" t="n">
        <v>34999</v>
      </c>
      <c r="D50" s="114" t="s">
        <v>1008</v>
      </c>
      <c r="E50" s="114" t="s">
        <v>1007</v>
      </c>
      <c r="F50" s="114" t="s">
        <v>359</v>
      </c>
    </row>
    <row r="51" customFormat="false" ht="15" hidden="false" customHeight="true" outlineLevel="0" collapsed="false">
      <c r="A51" s="1" t="s">
        <v>1009</v>
      </c>
      <c r="B51" s="114" t="s">
        <v>1010</v>
      </c>
      <c r="C51" s="239" t="n">
        <v>81749</v>
      </c>
      <c r="D51" s="114" t="s">
        <v>1011</v>
      </c>
      <c r="E51" s="114" t="s">
        <v>1012</v>
      </c>
      <c r="F51" s="114" t="s">
        <v>359</v>
      </c>
    </row>
    <row r="52" customFormat="false" ht="15" hidden="false" customHeight="true" outlineLevel="0" collapsed="false">
      <c r="A52" s="1" t="s">
        <v>1013</v>
      </c>
      <c r="B52" s="114" t="s">
        <v>1014</v>
      </c>
      <c r="C52" s="239" t="n">
        <v>99549</v>
      </c>
      <c r="D52" s="114" t="s">
        <v>1015</v>
      </c>
      <c r="E52" s="114" t="s">
        <v>1016</v>
      </c>
      <c r="F52" s="114" t="s">
        <v>359</v>
      </c>
    </row>
    <row r="54" customFormat="false" ht="15" hidden="false" customHeight="true" outlineLevel="0" collapsed="false">
      <c r="A54" s="111" t="s">
        <v>1017</v>
      </c>
      <c r="B54" s="289"/>
      <c r="C54" s="290" t="n">
        <f aca="false">SUM(C45,C48:C52)</f>
        <v>380796</v>
      </c>
      <c r="D54" s="289"/>
      <c r="E54" s="289"/>
      <c r="F54" s="289"/>
    </row>
    <row r="56" customFormat="false" ht="15" hidden="false" customHeight="true" outlineLevel="0" collapsed="false">
      <c r="A56" s="133" t="s">
        <v>1018</v>
      </c>
    </row>
  </sheetData>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true"/>
  </sheetPr>
  <dimension ref="A1:H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90625" defaultRowHeight="15" zeroHeight="false" outlineLevelRow="0" outlineLevelCol="0"/>
  <cols>
    <col collapsed="false" customWidth="true" hidden="false" outlineLevel="0" max="1" min="1" style="1" width="53.29"/>
    <col collapsed="false" customWidth="true" hidden="false" outlineLevel="0" max="8" min="2" style="1" width="21"/>
  </cols>
  <sheetData>
    <row r="1" customFormat="false" ht="18.75" hidden="false" customHeight="true" outlineLevel="0" collapsed="false">
      <c r="A1" s="128" t="s">
        <v>1019</v>
      </c>
    </row>
    <row r="3" customFormat="false" ht="15.75" hidden="false" customHeight="true" outlineLevel="0" collapsed="false">
      <c r="A3" s="129" t="s">
        <v>1020</v>
      </c>
    </row>
    <row r="5" customFormat="false" ht="15" hidden="false" customHeight="true" outlineLevel="0" collapsed="false">
      <c r="A5" s="291"/>
      <c r="B5" s="291"/>
      <c r="C5" s="132" t="s">
        <v>123</v>
      </c>
      <c r="D5" s="132" t="s">
        <v>124</v>
      </c>
      <c r="E5" s="132" t="s">
        <v>125</v>
      </c>
      <c r="F5" s="132" t="s">
        <v>126</v>
      </c>
      <c r="G5" s="132" t="s">
        <v>127</v>
      </c>
      <c r="H5" s="132" t="s">
        <v>484</v>
      </c>
    </row>
    <row r="6" customFormat="false" ht="15" hidden="false" customHeight="true" outlineLevel="0" collapsed="false">
      <c r="A6" s="134" t="s">
        <v>1021</v>
      </c>
      <c r="B6" s="287"/>
      <c r="C6" s="287"/>
      <c r="D6" s="287"/>
      <c r="E6" s="287"/>
      <c r="F6" s="287"/>
      <c r="G6" s="287"/>
      <c r="H6" s="287"/>
    </row>
    <row r="7" customFormat="false" ht="15" hidden="false" customHeight="true" outlineLevel="0" collapsed="false">
      <c r="A7" s="140" t="s">
        <v>1022</v>
      </c>
      <c r="B7" s="292"/>
      <c r="C7" s="293" t="n">
        <v>100</v>
      </c>
      <c r="D7" s="273" t="n">
        <v>0</v>
      </c>
      <c r="E7" s="273" t="n">
        <v>0</v>
      </c>
      <c r="F7" s="273" t="n">
        <v>0</v>
      </c>
      <c r="G7" s="273" t="n">
        <v>0</v>
      </c>
      <c r="H7" s="273" t="n">
        <f aca="false">SUM(C7:G7)</f>
        <v>100</v>
      </c>
    </row>
    <row r="8" customFormat="false" ht="15" hidden="false" customHeight="true" outlineLevel="0" collapsed="false">
      <c r="A8" s="281" t="s">
        <v>1023</v>
      </c>
      <c r="B8" s="294" t="s">
        <v>1024</v>
      </c>
      <c r="C8" s="280" t="n">
        <v>108000</v>
      </c>
      <c r="D8" s="293" t="n">
        <v>0</v>
      </c>
      <c r="E8" s="293" t="n">
        <v>0</v>
      </c>
      <c r="F8" s="293" t="n">
        <v>0</v>
      </c>
      <c r="G8" s="293" t="n">
        <v>0</v>
      </c>
      <c r="H8" s="293" t="n">
        <f aca="false">SUM(C8:G8)</f>
        <v>108000</v>
      </c>
    </row>
    <row r="9" customFormat="false" ht="15" hidden="false" customHeight="true" outlineLevel="0" collapsed="false">
      <c r="A9" s="140" t="s">
        <v>1025</v>
      </c>
      <c r="B9" s="294" t="s">
        <v>981</v>
      </c>
      <c r="C9" s="293" t="n">
        <v>250000</v>
      </c>
      <c r="D9" s="293" t="n">
        <v>0</v>
      </c>
      <c r="E9" s="293" t="n">
        <v>0</v>
      </c>
      <c r="F9" s="293" t="n">
        <v>0</v>
      </c>
      <c r="G9" s="293" t="n">
        <v>0</v>
      </c>
      <c r="H9" s="293" t="n">
        <f aca="false">SUM(C9:G9)</f>
        <v>250000</v>
      </c>
    </row>
    <row r="10" customFormat="false" ht="15" hidden="false" customHeight="true" outlineLevel="0" collapsed="false">
      <c r="A10" s="295" t="s">
        <v>1026</v>
      </c>
      <c r="B10" s="296" t="s">
        <v>1027</v>
      </c>
      <c r="C10" s="297" t="n">
        <v>-87692</v>
      </c>
      <c r="D10" s="297" t="n">
        <v>-54238</v>
      </c>
      <c r="E10" s="297" t="n">
        <v>6906</v>
      </c>
      <c r="F10" s="297" t="n">
        <v>82384</v>
      </c>
      <c r="G10" s="297" t="n">
        <v>247270</v>
      </c>
      <c r="H10" s="297" t="n">
        <f aca="false">SUM(C10:G10)</f>
        <v>194630</v>
      </c>
    </row>
    <row r="11" customFormat="false" ht="15" hidden="false" customHeight="true" outlineLevel="0" collapsed="false">
      <c r="A11" s="295" t="s">
        <v>1028</v>
      </c>
      <c r="B11" s="298"/>
      <c r="C11" s="297" t="n">
        <f aca="false">C7+C8+C9+C10</f>
        <v>270408</v>
      </c>
      <c r="D11" s="297" t="n">
        <f aca="false">D7+D8+D9+D10</f>
        <v>-54238</v>
      </c>
      <c r="E11" s="297" t="n">
        <f aca="false">E7+E8+E9+E10</f>
        <v>6906</v>
      </c>
      <c r="F11" s="297" t="n">
        <f aca="false">F7+F8+F9+F10</f>
        <v>82384</v>
      </c>
      <c r="G11" s="297" t="n">
        <f aca="false">G7+G8+G9+G10</f>
        <v>247270</v>
      </c>
      <c r="H11" s="297" t="n">
        <f aca="false">SUM(C11:G11)</f>
        <v>552730</v>
      </c>
    </row>
    <row r="12" customFormat="false" ht="15" hidden="false" customHeight="true" outlineLevel="0" collapsed="false">
      <c r="A12" s="299" t="s">
        <v>1029</v>
      </c>
      <c r="B12" s="300"/>
      <c r="C12" s="300"/>
      <c r="D12" s="300"/>
      <c r="E12" s="300"/>
      <c r="F12" s="300"/>
      <c r="G12" s="300"/>
      <c r="H12" s="300"/>
    </row>
    <row r="13" customFormat="false" ht="15" hidden="false" customHeight="true" outlineLevel="0" collapsed="false">
      <c r="A13" s="1" t="s">
        <v>1030</v>
      </c>
      <c r="B13" s="272" t="s">
        <v>1031</v>
      </c>
      <c r="C13" s="273" t="n">
        <v>31652</v>
      </c>
      <c r="D13" s="273" t="n">
        <v>32918</v>
      </c>
      <c r="E13" s="273" t="n">
        <v>34235</v>
      </c>
      <c r="F13" s="273" t="n">
        <v>35604</v>
      </c>
      <c r="G13" s="273" t="n">
        <v>37028</v>
      </c>
      <c r="H13" s="273" t="n">
        <f aca="false">SUM(C13:G13)</f>
        <v>171437</v>
      </c>
    </row>
    <row r="14" customFormat="false" ht="15" hidden="false" customHeight="true" outlineLevel="0" collapsed="false">
      <c r="A14" s="301" t="s">
        <v>1032</v>
      </c>
      <c r="B14" s="300"/>
      <c r="C14" s="302" t="n">
        <f aca="false">C13</f>
        <v>31652</v>
      </c>
      <c r="D14" s="302" t="n">
        <f aca="false">D13</f>
        <v>32918</v>
      </c>
      <c r="E14" s="302" t="n">
        <f aca="false">E13</f>
        <v>34235</v>
      </c>
      <c r="F14" s="302" t="n">
        <f aca="false">F13</f>
        <v>35604</v>
      </c>
      <c r="G14" s="302" t="n">
        <f aca="false">G13</f>
        <v>37028</v>
      </c>
      <c r="H14" s="302" t="n">
        <f aca="false">SUM(C14:G14)</f>
        <v>171437</v>
      </c>
    </row>
    <row r="16" customFormat="false" ht="15" hidden="false" customHeight="true" outlineLevel="0" collapsed="false">
      <c r="A16" s="115" t="s">
        <v>1033</v>
      </c>
      <c r="C16" s="276" t="n">
        <f aca="false">C11-C14-C8</f>
        <v>130756</v>
      </c>
      <c r="D16" s="276" t="n">
        <f aca="false">D11-D14-D8</f>
        <v>-87156</v>
      </c>
      <c r="E16" s="276" t="n">
        <f aca="false">E11-E14-E8</f>
        <v>-27329</v>
      </c>
      <c r="F16" s="276" t="n">
        <f aca="false">F11-F14-F8</f>
        <v>46780</v>
      </c>
      <c r="G16" s="276" t="n">
        <f aca="false">G11-G14-G8</f>
        <v>210242</v>
      </c>
      <c r="H16" s="276" t="n">
        <f aca="false">SUM(C16:G16)</f>
        <v>273293</v>
      </c>
    </row>
    <row r="17" customFormat="false" ht="15" hidden="false" customHeight="true" outlineLevel="0" collapsed="false">
      <c r="A17" s="111" t="s">
        <v>1034</v>
      </c>
      <c r="B17" s="289"/>
      <c r="C17" s="278" t="n">
        <f aca="false">C16</f>
        <v>130756</v>
      </c>
      <c r="D17" s="278" t="n">
        <f aca="false">C17+D16</f>
        <v>43600</v>
      </c>
      <c r="E17" s="278" t="n">
        <f aca="false">D17+E16</f>
        <v>16271</v>
      </c>
      <c r="F17" s="278" t="n">
        <f aca="false">E17+F16</f>
        <v>63051</v>
      </c>
      <c r="G17" s="278" t="n">
        <f aca="false">F17+G16</f>
        <v>273293</v>
      </c>
      <c r="H17" s="289"/>
    </row>
    <row r="20" customFormat="false" ht="15.75" hidden="false" customHeight="true" outlineLevel="0" collapsed="false">
      <c r="A20" s="129" t="s">
        <v>1035</v>
      </c>
    </row>
    <row r="22" customFormat="false" ht="15" hidden="false" customHeight="true" outlineLevel="0" collapsed="false">
      <c r="A22" s="130" t="s">
        <v>378</v>
      </c>
      <c r="B22" s="132" t="s">
        <v>1036</v>
      </c>
      <c r="C22" s="132" t="s">
        <v>1037</v>
      </c>
      <c r="D22" s="130" t="s">
        <v>549</v>
      </c>
    </row>
    <row r="23" customFormat="false" ht="15" hidden="false" customHeight="true" outlineLevel="0" collapsed="false">
      <c r="A23" s="1" t="s">
        <v>1038</v>
      </c>
      <c r="B23" s="239" t="n">
        <v>120000</v>
      </c>
      <c r="C23" s="113" t="n">
        <f aca="false">B23/250000</f>
        <v>0.48</v>
      </c>
      <c r="D23" s="1" t="s">
        <v>1039</v>
      </c>
    </row>
    <row r="24" customFormat="false" ht="15" hidden="false" customHeight="true" outlineLevel="0" collapsed="false">
      <c r="A24" s="1" t="s">
        <v>1040</v>
      </c>
      <c r="B24" s="239" t="n">
        <v>50000</v>
      </c>
      <c r="C24" s="113" t="n">
        <f aca="false">B24/250000</f>
        <v>0.2</v>
      </c>
      <c r="D24" s="1" t="s">
        <v>1041</v>
      </c>
    </row>
    <row r="25" customFormat="false" ht="15" hidden="false" customHeight="true" outlineLevel="0" collapsed="false">
      <c r="A25" s="1" t="s">
        <v>1042</v>
      </c>
      <c r="B25" s="239" t="n">
        <v>25000</v>
      </c>
      <c r="C25" s="113" t="n">
        <f aca="false">B25/250000</f>
        <v>0.1</v>
      </c>
      <c r="D25" s="1" t="s">
        <v>1043</v>
      </c>
    </row>
    <row r="26" customFormat="false" ht="15" hidden="false" customHeight="true" outlineLevel="0" collapsed="false">
      <c r="A26" s="1" t="s">
        <v>1044</v>
      </c>
      <c r="B26" s="239" t="n">
        <v>15000</v>
      </c>
      <c r="C26" s="113" t="n">
        <f aca="false">B26/250000</f>
        <v>0.06</v>
      </c>
      <c r="D26" s="1" t="s">
        <v>1045</v>
      </c>
    </row>
    <row r="27" customFormat="false" ht="15" hidden="false" customHeight="true" outlineLevel="0" collapsed="false">
      <c r="A27" s="1" t="s">
        <v>828</v>
      </c>
      <c r="B27" s="239" t="n">
        <v>10000</v>
      </c>
      <c r="C27" s="113" t="n">
        <f aca="false">B27/250000</f>
        <v>0.04</v>
      </c>
      <c r="D27" s="1" t="s">
        <v>1046</v>
      </c>
    </row>
    <row r="28" customFormat="false" ht="15" hidden="false" customHeight="true" outlineLevel="0" collapsed="false">
      <c r="A28" s="1" t="s">
        <v>1047</v>
      </c>
      <c r="B28" s="239" t="n">
        <v>30000</v>
      </c>
      <c r="C28" s="113" t="n">
        <f aca="false">B28/250000</f>
        <v>0.12</v>
      </c>
      <c r="D28" s="1" t="s">
        <v>1048</v>
      </c>
    </row>
    <row r="29" customFormat="false" ht="15" hidden="false" customHeight="true" outlineLevel="0" collapsed="false">
      <c r="A29" s="111" t="s">
        <v>484</v>
      </c>
      <c r="B29" s="290" t="n">
        <f aca="false">SUM(B23:B28)</f>
        <v>250000</v>
      </c>
      <c r="C29" s="303" t="n">
        <f aca="false">B29/250000</f>
        <v>1</v>
      </c>
      <c r="D29" s="289"/>
    </row>
    <row r="32" customFormat="false" ht="15.75" hidden="false" customHeight="true" outlineLevel="0" collapsed="false">
      <c r="A32" s="129" t="s">
        <v>1049</v>
      </c>
    </row>
    <row r="34" customFormat="false" ht="15" hidden="false" customHeight="true" outlineLevel="0" collapsed="false">
      <c r="A34" s="132" t="s">
        <v>1050</v>
      </c>
      <c r="B34" s="132" t="s">
        <v>1051</v>
      </c>
      <c r="C34" s="132" t="s">
        <v>1052</v>
      </c>
      <c r="D34" s="132" t="s">
        <v>1053</v>
      </c>
      <c r="E34" s="132" t="s">
        <v>1054</v>
      </c>
      <c r="F34" s="132" t="s">
        <v>1055</v>
      </c>
    </row>
    <row r="35" customFormat="false" ht="15" hidden="false" customHeight="true" outlineLevel="0" collapsed="false">
      <c r="A35" s="114" t="s">
        <v>123</v>
      </c>
      <c r="B35" s="239" t="n">
        <v>250000</v>
      </c>
      <c r="C35" s="239" t="n">
        <v>10000</v>
      </c>
      <c r="D35" s="239" t="n">
        <v>31652</v>
      </c>
      <c r="E35" s="239" t="n">
        <v>41652</v>
      </c>
      <c r="F35" s="239" t="n">
        <v>218348</v>
      </c>
    </row>
    <row r="36" customFormat="false" ht="15" hidden="false" customHeight="true" outlineLevel="0" collapsed="false">
      <c r="A36" s="114" t="s">
        <v>124</v>
      </c>
      <c r="B36" s="239" t="n">
        <v>218348</v>
      </c>
      <c r="C36" s="239" t="n">
        <v>8734</v>
      </c>
      <c r="D36" s="239" t="n">
        <v>32918</v>
      </c>
      <c r="E36" s="239" t="n">
        <v>41652</v>
      </c>
      <c r="F36" s="239" t="n">
        <v>185430</v>
      </c>
    </row>
    <row r="37" customFormat="false" ht="15" hidden="false" customHeight="true" outlineLevel="0" collapsed="false">
      <c r="A37" s="114" t="s">
        <v>125</v>
      </c>
      <c r="B37" s="239" t="n">
        <v>185430</v>
      </c>
      <c r="C37" s="239" t="n">
        <v>7417</v>
      </c>
      <c r="D37" s="239" t="n">
        <v>34235</v>
      </c>
      <c r="E37" s="239" t="n">
        <v>41652</v>
      </c>
      <c r="F37" s="239" t="n">
        <v>151195</v>
      </c>
    </row>
    <row r="38" customFormat="false" ht="15" hidden="false" customHeight="true" outlineLevel="0" collapsed="false">
      <c r="A38" s="114" t="s">
        <v>126</v>
      </c>
      <c r="B38" s="239" t="n">
        <v>151195</v>
      </c>
      <c r="C38" s="239" t="n">
        <v>6048</v>
      </c>
      <c r="D38" s="239" t="n">
        <v>35604</v>
      </c>
      <c r="E38" s="239" t="n">
        <v>41652</v>
      </c>
      <c r="F38" s="239" t="n">
        <v>115591</v>
      </c>
    </row>
    <row r="39" customFormat="false" ht="15" hidden="false" customHeight="true" outlineLevel="0" collapsed="false">
      <c r="A39" s="114" t="s">
        <v>127</v>
      </c>
      <c r="B39" s="239" t="n">
        <v>115591</v>
      </c>
      <c r="C39" s="239" t="n">
        <v>4624</v>
      </c>
      <c r="D39" s="239" t="n">
        <v>37028</v>
      </c>
      <c r="E39" s="239" t="n">
        <v>41652</v>
      </c>
      <c r="F39" s="239" t="n">
        <v>78563</v>
      </c>
    </row>
    <row r="40" customFormat="false" ht="15" hidden="false" customHeight="true" outlineLevel="0" collapsed="false">
      <c r="A40" s="114" t="s">
        <v>1056</v>
      </c>
      <c r="B40" s="239" t="n">
        <v>78563</v>
      </c>
      <c r="C40" s="239" t="n">
        <v>3143</v>
      </c>
      <c r="D40" s="239" t="n">
        <v>38509</v>
      </c>
      <c r="E40" s="239" t="n">
        <v>41652</v>
      </c>
      <c r="F40" s="239" t="n">
        <v>40054</v>
      </c>
    </row>
    <row r="41" customFormat="false" ht="15" hidden="false" customHeight="true" outlineLevel="0" collapsed="false">
      <c r="A41" s="114" t="s">
        <v>1057</v>
      </c>
      <c r="B41" s="239" t="n">
        <v>40054</v>
      </c>
      <c r="C41" s="239" t="n">
        <v>1602</v>
      </c>
      <c r="D41" s="239" t="n">
        <v>40050</v>
      </c>
      <c r="E41" s="239" t="n">
        <v>41652</v>
      </c>
      <c r="F41" s="239" t="n">
        <v>4</v>
      </c>
    </row>
    <row r="42" customFormat="false" ht="15" hidden="false" customHeight="true" outlineLevel="0" collapsed="false">
      <c r="A42" s="112" t="s">
        <v>484</v>
      </c>
      <c r="B42" s="289"/>
      <c r="C42" s="290" t="n">
        <f aca="false">SUM(C35:C41)</f>
        <v>41568</v>
      </c>
      <c r="D42" s="290" t="n">
        <f aca="false">SUM(D35:D41)</f>
        <v>249996</v>
      </c>
      <c r="E42" s="290" t="n">
        <f aca="false">SUM(E35:E41)</f>
        <v>291564</v>
      </c>
      <c r="F42" s="289"/>
    </row>
    <row r="44" customFormat="false" ht="15" hidden="false" customHeight="true" outlineLevel="0" collapsed="false">
      <c r="A44" s="304" t="s">
        <v>1058</v>
      </c>
    </row>
    <row r="45" customFormat="false" ht="15" hidden="false" customHeight="true" outlineLevel="0" collapsed="false">
      <c r="A45" s="305" t="s">
        <v>1059</v>
      </c>
    </row>
  </sheetData>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true"/>
  </sheetPr>
  <dimension ref="A1:P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90625" defaultRowHeight="15" zeroHeight="false" outlineLevelRow="0" outlineLevelCol="0"/>
  <cols>
    <col collapsed="false" customWidth="true" hidden="false" outlineLevel="0" max="1" min="1" style="1" width="47.57"/>
    <col collapsed="false" customWidth="true" hidden="false" outlineLevel="0" max="2" min="2" style="1" width="17.14"/>
    <col collapsed="false" customWidth="true" hidden="false" outlineLevel="0" max="16" min="3" style="1" width="15.29"/>
  </cols>
  <sheetData>
    <row r="1" customFormat="false" ht="18.75" hidden="false" customHeight="true" outlineLevel="0" collapsed="false">
      <c r="A1" s="128" t="s">
        <v>1060</v>
      </c>
    </row>
    <row r="3" customFormat="false" ht="15" hidden="false" customHeight="true" outlineLevel="0" collapsed="false">
      <c r="A3" s="291"/>
      <c r="B3" s="306" t="s">
        <v>1061</v>
      </c>
      <c r="C3" s="132" t="s">
        <v>1062</v>
      </c>
      <c r="D3" s="132" t="s">
        <v>1063</v>
      </c>
      <c r="E3" s="132" t="s">
        <v>1064</v>
      </c>
      <c r="F3" s="132" t="s">
        <v>1065</v>
      </c>
      <c r="G3" s="132" t="s">
        <v>1066</v>
      </c>
      <c r="H3" s="132" t="s">
        <v>1067</v>
      </c>
      <c r="I3" s="132" t="s">
        <v>1068</v>
      </c>
      <c r="J3" s="132" t="s">
        <v>1069</v>
      </c>
      <c r="K3" s="132" t="s">
        <v>1070</v>
      </c>
      <c r="L3" s="132" t="s">
        <v>1071</v>
      </c>
      <c r="M3" s="132" t="s">
        <v>1072</v>
      </c>
      <c r="N3" s="132" t="s">
        <v>1073</v>
      </c>
      <c r="O3" s="132" t="s">
        <v>1074</v>
      </c>
      <c r="P3" s="306" t="s">
        <v>1075</v>
      </c>
    </row>
    <row r="4" customFormat="false" ht="15" hidden="false" customHeight="true" outlineLevel="0" collapsed="false">
      <c r="A4" s="111" t="s">
        <v>1076</v>
      </c>
      <c r="B4" s="289"/>
      <c r="C4" s="290" t="n">
        <v>250000</v>
      </c>
      <c r="D4" s="290" t="n">
        <f aca="false">C25</f>
        <v>239938</v>
      </c>
      <c r="E4" s="290" t="n">
        <f aca="false">D25</f>
        <v>229876</v>
      </c>
      <c r="F4" s="290" t="n">
        <f aca="false">E25</f>
        <v>219814</v>
      </c>
      <c r="G4" s="290" t="n">
        <f aca="false">F25</f>
        <v>209752</v>
      </c>
      <c r="H4" s="290" t="n">
        <f aca="false">G25</f>
        <v>199690</v>
      </c>
      <c r="I4" s="290" t="n">
        <f aca="false">H25</f>
        <v>189628</v>
      </c>
      <c r="J4" s="290" t="n">
        <f aca="false">I25</f>
        <v>179566</v>
      </c>
      <c r="K4" s="290" t="n">
        <f aca="false">J25</f>
        <v>169504</v>
      </c>
      <c r="L4" s="290" t="n">
        <f aca="false">K25</f>
        <v>159442</v>
      </c>
      <c r="M4" s="290" t="n">
        <f aca="false">L25</f>
        <v>149730</v>
      </c>
      <c r="N4" s="290" t="n">
        <f aca="false">M25</f>
        <v>140018</v>
      </c>
      <c r="O4" s="289"/>
      <c r="P4" s="289"/>
    </row>
    <row r="6" customFormat="false" ht="15" hidden="false" customHeight="true" outlineLevel="0" collapsed="false">
      <c r="A6" s="134" t="s">
        <v>1077</v>
      </c>
      <c r="B6" s="287"/>
      <c r="C6" s="287"/>
      <c r="D6" s="287"/>
      <c r="E6" s="287"/>
      <c r="F6" s="287"/>
      <c r="G6" s="287"/>
      <c r="H6" s="287"/>
      <c r="I6" s="287"/>
      <c r="J6" s="287"/>
      <c r="K6" s="287"/>
      <c r="L6" s="287"/>
      <c r="M6" s="287"/>
      <c r="N6" s="287"/>
      <c r="O6" s="287"/>
      <c r="P6" s="287"/>
    </row>
    <row r="7" customFormat="false" ht="15" hidden="false" customHeight="true" outlineLevel="0" collapsed="false">
      <c r="A7" s="1" t="s">
        <v>1078</v>
      </c>
      <c r="B7" s="307" t="s">
        <v>1079</v>
      </c>
      <c r="C7" s="239" t="n">
        <v>580</v>
      </c>
      <c r="D7" s="239" t="n">
        <v>580</v>
      </c>
      <c r="E7" s="239" t="n">
        <v>580</v>
      </c>
      <c r="F7" s="239" t="n">
        <v>580</v>
      </c>
      <c r="G7" s="239" t="n">
        <v>580</v>
      </c>
      <c r="H7" s="239" t="n">
        <v>580</v>
      </c>
      <c r="I7" s="239" t="n">
        <v>580</v>
      </c>
      <c r="J7" s="239" t="n">
        <v>580</v>
      </c>
      <c r="K7" s="239" t="n">
        <v>580</v>
      </c>
      <c r="L7" s="239" t="n">
        <v>580</v>
      </c>
      <c r="M7" s="239" t="n">
        <v>580</v>
      </c>
      <c r="N7" s="239" t="n">
        <v>580</v>
      </c>
      <c r="O7" s="240" t="n">
        <f aca="false">SUM(C7:N7)</f>
        <v>6960</v>
      </c>
      <c r="P7" s="307" t="s">
        <v>1079</v>
      </c>
    </row>
    <row r="8" customFormat="false" ht="15" hidden="false" customHeight="true" outlineLevel="0" collapsed="false">
      <c r="A8" s="1" t="s">
        <v>1080</v>
      </c>
      <c r="B8" s="307" t="s">
        <v>1081</v>
      </c>
      <c r="C8" s="273" t="n">
        <v>0</v>
      </c>
      <c r="D8" s="273" t="n">
        <v>0</v>
      </c>
      <c r="E8" s="273" t="n">
        <v>0</v>
      </c>
      <c r="F8" s="273" t="n">
        <v>0</v>
      </c>
      <c r="G8" s="273" t="n">
        <v>0</v>
      </c>
      <c r="H8" s="273" t="n">
        <v>0</v>
      </c>
      <c r="I8" s="273" t="n">
        <v>0</v>
      </c>
      <c r="J8" s="273" t="n">
        <v>0</v>
      </c>
      <c r="K8" s="273" t="n">
        <v>0</v>
      </c>
      <c r="L8" s="273" t="n">
        <v>350</v>
      </c>
      <c r="M8" s="273" t="n">
        <v>350</v>
      </c>
      <c r="N8" s="273" t="n">
        <v>700</v>
      </c>
      <c r="O8" s="240" t="n">
        <f aca="false">SUM(C8:N8)</f>
        <v>1400</v>
      </c>
      <c r="P8" s="307" t="s">
        <v>1081</v>
      </c>
    </row>
    <row r="9" customFormat="false" ht="15" hidden="false" customHeight="true" outlineLevel="0" collapsed="false">
      <c r="A9" s="1" t="s">
        <v>1082</v>
      </c>
      <c r="B9" s="307" t="s">
        <v>1083</v>
      </c>
      <c r="C9" s="239" t="n">
        <v>5000</v>
      </c>
      <c r="D9" s="239" t="n">
        <v>5000</v>
      </c>
      <c r="E9" s="239" t="n">
        <v>5000</v>
      </c>
      <c r="F9" s="239" t="n">
        <v>5000</v>
      </c>
      <c r="G9" s="239" t="n">
        <v>5000</v>
      </c>
      <c r="H9" s="239" t="n">
        <v>5000</v>
      </c>
      <c r="I9" s="239" t="n">
        <v>5000</v>
      </c>
      <c r="J9" s="239" t="n">
        <v>5000</v>
      </c>
      <c r="K9" s="239" t="n">
        <v>5000</v>
      </c>
      <c r="L9" s="239" t="n">
        <v>5000</v>
      </c>
      <c r="M9" s="239" t="n">
        <v>5000</v>
      </c>
      <c r="N9" s="239" t="n">
        <v>5000</v>
      </c>
      <c r="O9" s="240" t="n">
        <f aca="false">SUM(C9:N9)</f>
        <v>60000</v>
      </c>
      <c r="P9" s="307" t="s">
        <v>1083</v>
      </c>
    </row>
    <row r="10" customFormat="false" ht="15" hidden="false" customHeight="true" outlineLevel="0" collapsed="false">
      <c r="A10" s="1" t="s">
        <v>1084</v>
      </c>
      <c r="B10" s="307" t="s">
        <v>486</v>
      </c>
      <c r="C10" s="239" t="n">
        <v>2500</v>
      </c>
      <c r="D10" s="239" t="n">
        <v>2500</v>
      </c>
      <c r="E10" s="239" t="n">
        <v>2500</v>
      </c>
      <c r="F10" s="239" t="n">
        <v>2500</v>
      </c>
      <c r="G10" s="239" t="n">
        <v>2500</v>
      </c>
      <c r="H10" s="239" t="n">
        <v>2500</v>
      </c>
      <c r="I10" s="239" t="n">
        <v>2500</v>
      </c>
      <c r="J10" s="239" t="n">
        <v>2500</v>
      </c>
      <c r="K10" s="239" t="n">
        <v>2500</v>
      </c>
      <c r="L10" s="239" t="n">
        <v>2500</v>
      </c>
      <c r="M10" s="239" t="n">
        <v>2500</v>
      </c>
      <c r="N10" s="239" t="n">
        <v>2500</v>
      </c>
      <c r="O10" s="240" t="n">
        <f aca="false">SUM(C10:N10)</f>
        <v>30000</v>
      </c>
      <c r="P10" s="307" t="s">
        <v>486</v>
      </c>
    </row>
    <row r="11" customFormat="false" ht="15" hidden="false" customHeight="true" outlineLevel="0" collapsed="false">
      <c r="A11" s="308" t="s">
        <v>1085</v>
      </c>
      <c r="B11" s="309" t="s">
        <v>1086</v>
      </c>
      <c r="C11" s="310" t="n">
        <f aca="false">SUM(C7:C10)</f>
        <v>8080</v>
      </c>
      <c r="D11" s="310" t="n">
        <f aca="false">SUM(D7:D10)</f>
        <v>8080</v>
      </c>
      <c r="E11" s="310" t="n">
        <f aca="false">SUM(E7:E10)</f>
        <v>8080</v>
      </c>
      <c r="F11" s="310" t="n">
        <f aca="false">SUM(F7:F10)</f>
        <v>8080</v>
      </c>
      <c r="G11" s="310" t="n">
        <f aca="false">SUM(G7:G10)</f>
        <v>8080</v>
      </c>
      <c r="H11" s="310" t="n">
        <f aca="false">SUM(H7:H10)</f>
        <v>8080</v>
      </c>
      <c r="I11" s="310" t="n">
        <f aca="false">SUM(I7:I10)</f>
        <v>8080</v>
      </c>
      <c r="J11" s="310" t="n">
        <f aca="false">SUM(J7:J10)</f>
        <v>8080</v>
      </c>
      <c r="K11" s="310" t="n">
        <f aca="false">SUM(K7:K10)</f>
        <v>8080</v>
      </c>
      <c r="L11" s="310" t="n">
        <f aca="false">SUM(L7:L10)</f>
        <v>8430</v>
      </c>
      <c r="M11" s="310" t="n">
        <f aca="false">SUM(M7:M10)</f>
        <v>8430</v>
      </c>
      <c r="N11" s="310" t="n">
        <f aca="false">SUM(N7:N10)</f>
        <v>8780</v>
      </c>
      <c r="O11" s="310" t="n">
        <f aca="false">SUM(C11:N11)</f>
        <v>98360</v>
      </c>
      <c r="P11" s="311" t="s">
        <v>1086</v>
      </c>
    </row>
    <row r="13" customFormat="false" ht="15" hidden="false" customHeight="true" outlineLevel="0" collapsed="false">
      <c r="A13" s="299" t="s">
        <v>1087</v>
      </c>
      <c r="B13" s="300"/>
      <c r="C13" s="300"/>
      <c r="D13" s="300"/>
      <c r="E13" s="300"/>
      <c r="F13" s="300"/>
      <c r="G13" s="300"/>
      <c r="H13" s="300"/>
      <c r="I13" s="300"/>
      <c r="J13" s="300"/>
      <c r="K13" s="300"/>
      <c r="L13" s="300"/>
      <c r="M13" s="300"/>
      <c r="N13" s="300"/>
      <c r="O13" s="300"/>
      <c r="P13" s="300"/>
    </row>
    <row r="14" customFormat="false" ht="15" hidden="false" customHeight="true" outlineLevel="0" collapsed="false">
      <c r="A14" s="1" t="s">
        <v>1088</v>
      </c>
      <c r="B14" s="307" t="s">
        <v>1089</v>
      </c>
      <c r="C14" s="239" t="n">
        <v>12083</v>
      </c>
      <c r="D14" s="239" t="n">
        <v>12083</v>
      </c>
      <c r="E14" s="239" t="n">
        <v>12083</v>
      </c>
      <c r="F14" s="239" t="n">
        <v>12083</v>
      </c>
      <c r="G14" s="239" t="n">
        <v>12083</v>
      </c>
      <c r="H14" s="239" t="n">
        <v>12083</v>
      </c>
      <c r="I14" s="239" t="n">
        <v>12083</v>
      </c>
      <c r="J14" s="239" t="n">
        <v>12083</v>
      </c>
      <c r="K14" s="239" t="n">
        <v>12083</v>
      </c>
      <c r="L14" s="239" t="n">
        <v>12083</v>
      </c>
      <c r="M14" s="239" t="n">
        <v>12083</v>
      </c>
      <c r="N14" s="239" t="n">
        <v>12087</v>
      </c>
      <c r="O14" s="240" t="n">
        <f aca="false">SUM(C14:N14)</f>
        <v>145000</v>
      </c>
      <c r="P14" s="307" t="s">
        <v>1089</v>
      </c>
    </row>
    <row r="15" customFormat="false" ht="15" hidden="false" customHeight="true" outlineLevel="0" collapsed="false">
      <c r="A15" s="1" t="s">
        <v>1090</v>
      </c>
      <c r="B15" s="307" t="s">
        <v>1091</v>
      </c>
      <c r="C15" s="239" t="n">
        <v>171</v>
      </c>
      <c r="D15" s="239" t="n">
        <v>171</v>
      </c>
      <c r="E15" s="239" t="n">
        <v>171</v>
      </c>
      <c r="F15" s="239" t="n">
        <v>171</v>
      </c>
      <c r="G15" s="239" t="n">
        <v>171</v>
      </c>
      <c r="H15" s="239" t="n">
        <v>171</v>
      </c>
      <c r="I15" s="239" t="n">
        <v>171</v>
      </c>
      <c r="J15" s="239" t="n">
        <v>171</v>
      </c>
      <c r="K15" s="239" t="n">
        <v>171</v>
      </c>
      <c r="L15" s="239" t="n">
        <v>171</v>
      </c>
      <c r="M15" s="239" t="n">
        <v>171</v>
      </c>
      <c r="N15" s="239" t="n">
        <v>171</v>
      </c>
      <c r="O15" s="240" t="n">
        <f aca="false">SUM(C15:N15)</f>
        <v>2052</v>
      </c>
      <c r="P15" s="307" t="s">
        <v>1091</v>
      </c>
    </row>
    <row r="16" customFormat="false" ht="15" hidden="false" customHeight="true" outlineLevel="0" collapsed="false">
      <c r="A16" s="1" t="s">
        <v>1092</v>
      </c>
      <c r="B16" s="307" t="s">
        <v>476</v>
      </c>
      <c r="C16" s="239" t="n">
        <v>500</v>
      </c>
      <c r="D16" s="239" t="n">
        <v>500</v>
      </c>
      <c r="E16" s="239" t="n">
        <v>500</v>
      </c>
      <c r="F16" s="239" t="n">
        <v>500</v>
      </c>
      <c r="G16" s="239" t="n">
        <v>500</v>
      </c>
      <c r="H16" s="239" t="n">
        <v>500</v>
      </c>
      <c r="I16" s="239" t="n">
        <v>500</v>
      </c>
      <c r="J16" s="239" t="n">
        <v>500</v>
      </c>
      <c r="K16" s="239" t="n">
        <v>500</v>
      </c>
      <c r="L16" s="239" t="n">
        <v>500</v>
      </c>
      <c r="M16" s="239" t="n">
        <v>500</v>
      </c>
      <c r="N16" s="239" t="n">
        <v>500</v>
      </c>
      <c r="O16" s="240" t="n">
        <f aca="false">SUM(C16:N16)</f>
        <v>6000</v>
      </c>
      <c r="P16" s="307" t="s">
        <v>476</v>
      </c>
    </row>
    <row r="17" customFormat="false" ht="15" hidden="false" customHeight="true" outlineLevel="0" collapsed="false">
      <c r="A17" s="1" t="s">
        <v>1093</v>
      </c>
      <c r="B17" s="307" t="s">
        <v>475</v>
      </c>
      <c r="C17" s="239" t="n">
        <v>250</v>
      </c>
      <c r="D17" s="239" t="n">
        <v>250</v>
      </c>
      <c r="E17" s="239" t="n">
        <v>250</v>
      </c>
      <c r="F17" s="239" t="n">
        <v>250</v>
      </c>
      <c r="G17" s="239" t="n">
        <v>250</v>
      </c>
      <c r="H17" s="239" t="n">
        <v>250</v>
      </c>
      <c r="I17" s="239" t="n">
        <v>250</v>
      </c>
      <c r="J17" s="239" t="n">
        <v>250</v>
      </c>
      <c r="K17" s="239" t="n">
        <v>250</v>
      </c>
      <c r="L17" s="239" t="n">
        <v>250</v>
      </c>
      <c r="M17" s="239" t="n">
        <v>250</v>
      </c>
      <c r="N17" s="239" t="n">
        <v>250</v>
      </c>
      <c r="O17" s="240" t="n">
        <f aca="false">SUM(C17:N17)</f>
        <v>3000</v>
      </c>
      <c r="P17" s="307" t="s">
        <v>475</v>
      </c>
    </row>
    <row r="18" customFormat="false" ht="15" hidden="false" customHeight="true" outlineLevel="0" collapsed="false">
      <c r="A18" s="1" t="s">
        <v>1094</v>
      </c>
      <c r="B18" s="307" t="s">
        <v>466</v>
      </c>
      <c r="C18" s="239" t="n">
        <v>417</v>
      </c>
      <c r="D18" s="239" t="n">
        <v>417</v>
      </c>
      <c r="E18" s="239" t="n">
        <v>417</v>
      </c>
      <c r="F18" s="239" t="n">
        <v>417</v>
      </c>
      <c r="G18" s="239" t="n">
        <v>417</v>
      </c>
      <c r="H18" s="239" t="n">
        <v>417</v>
      </c>
      <c r="I18" s="239" t="n">
        <v>417</v>
      </c>
      <c r="J18" s="239" t="n">
        <v>417</v>
      </c>
      <c r="K18" s="239" t="n">
        <v>417</v>
      </c>
      <c r="L18" s="239" t="n">
        <v>417</v>
      </c>
      <c r="M18" s="239" t="n">
        <v>417</v>
      </c>
      <c r="N18" s="239" t="n">
        <v>413</v>
      </c>
      <c r="O18" s="240" t="n">
        <f aca="false">SUM(C18:N18)</f>
        <v>5000</v>
      </c>
      <c r="P18" s="307" t="s">
        <v>466</v>
      </c>
    </row>
    <row r="19" customFormat="false" ht="15" hidden="false" customHeight="true" outlineLevel="0" collapsed="false">
      <c r="A19" s="1" t="s">
        <v>1095</v>
      </c>
      <c r="B19" s="307" t="s">
        <v>485</v>
      </c>
      <c r="C19" s="239" t="n">
        <v>1250</v>
      </c>
      <c r="D19" s="239" t="n">
        <v>1250</v>
      </c>
      <c r="E19" s="239" t="n">
        <v>1250</v>
      </c>
      <c r="F19" s="239" t="n">
        <v>1250</v>
      </c>
      <c r="G19" s="239" t="n">
        <v>1250</v>
      </c>
      <c r="H19" s="239" t="n">
        <v>1250</v>
      </c>
      <c r="I19" s="239" t="n">
        <v>1250</v>
      </c>
      <c r="J19" s="239" t="n">
        <v>1250</v>
      </c>
      <c r="K19" s="239" t="n">
        <v>1250</v>
      </c>
      <c r="L19" s="239" t="n">
        <v>1250</v>
      </c>
      <c r="M19" s="239" t="n">
        <v>1250</v>
      </c>
      <c r="N19" s="239" t="n">
        <v>1250</v>
      </c>
      <c r="O19" s="240" t="n">
        <f aca="false">SUM(C19:N19)</f>
        <v>15000</v>
      </c>
      <c r="P19" s="307" t="s">
        <v>485</v>
      </c>
    </row>
    <row r="20" customFormat="false" ht="15" hidden="false" customHeight="true" outlineLevel="0" collapsed="false">
      <c r="A20" s="1" t="s">
        <v>1096</v>
      </c>
      <c r="B20" s="307" t="s">
        <v>1097</v>
      </c>
      <c r="C20" s="239" t="n">
        <v>3471</v>
      </c>
      <c r="D20" s="239" t="n">
        <v>3471</v>
      </c>
      <c r="E20" s="239" t="n">
        <v>3471</v>
      </c>
      <c r="F20" s="239" t="n">
        <v>3471</v>
      </c>
      <c r="G20" s="239" t="n">
        <v>3471</v>
      </c>
      <c r="H20" s="239" t="n">
        <v>3471</v>
      </c>
      <c r="I20" s="239" t="n">
        <v>3471</v>
      </c>
      <c r="J20" s="239" t="n">
        <v>3471</v>
      </c>
      <c r="K20" s="239" t="n">
        <v>3471</v>
      </c>
      <c r="L20" s="239" t="n">
        <v>3471</v>
      </c>
      <c r="M20" s="239" t="n">
        <v>3471</v>
      </c>
      <c r="N20" s="239" t="n">
        <v>3471</v>
      </c>
      <c r="O20" s="240" t="n">
        <f aca="false">SUM(C20:N20)</f>
        <v>41652</v>
      </c>
      <c r="P20" s="307" t="s">
        <v>1097</v>
      </c>
    </row>
    <row r="21" customFormat="false" ht="15" hidden="false" customHeight="true" outlineLevel="0" collapsed="false">
      <c r="A21" s="301" t="s">
        <v>1098</v>
      </c>
      <c r="B21" s="312" t="s">
        <v>1099</v>
      </c>
      <c r="C21" s="313" t="n">
        <f aca="false">SUM(C14:C20)</f>
        <v>18142</v>
      </c>
      <c r="D21" s="313" t="n">
        <f aca="false">SUM(D14:D20)</f>
        <v>18142</v>
      </c>
      <c r="E21" s="313" t="n">
        <f aca="false">SUM(E14:E20)</f>
        <v>18142</v>
      </c>
      <c r="F21" s="313" t="n">
        <f aca="false">SUM(F14:F20)</f>
        <v>18142</v>
      </c>
      <c r="G21" s="313" t="n">
        <f aca="false">SUM(G14:G20)</f>
        <v>18142</v>
      </c>
      <c r="H21" s="313" t="n">
        <f aca="false">SUM(H14:H20)</f>
        <v>18142</v>
      </c>
      <c r="I21" s="313" t="n">
        <f aca="false">SUM(I14:I20)</f>
        <v>18142</v>
      </c>
      <c r="J21" s="313" t="n">
        <f aca="false">SUM(J14:J20)</f>
        <v>18142</v>
      </c>
      <c r="K21" s="313" t="n">
        <f aca="false">SUM(K14:K20)</f>
        <v>18142</v>
      </c>
      <c r="L21" s="313" t="n">
        <f aca="false">SUM(L14:L20)</f>
        <v>18142</v>
      </c>
      <c r="M21" s="313" t="n">
        <f aca="false">SUM(M14:M20)</f>
        <v>18142</v>
      </c>
      <c r="N21" s="313" t="n">
        <f aca="false">SUM(N14:N20)</f>
        <v>18142</v>
      </c>
      <c r="O21" s="313" t="n">
        <f aca="false">SUM(C21:N21)</f>
        <v>217704</v>
      </c>
      <c r="P21" s="314" t="s">
        <v>1099</v>
      </c>
    </row>
    <row r="23" customFormat="false" ht="15" hidden="false" customHeight="true" outlineLevel="0" collapsed="false">
      <c r="A23" s="115" t="s">
        <v>1100</v>
      </c>
      <c r="C23" s="276" t="n">
        <f aca="false">C11-C21</f>
        <v>-10062</v>
      </c>
      <c r="D23" s="276" t="n">
        <f aca="false">D11-D21</f>
        <v>-10062</v>
      </c>
      <c r="E23" s="276" t="n">
        <f aca="false">E11-E21</f>
        <v>-10062</v>
      </c>
      <c r="F23" s="276" t="n">
        <f aca="false">F11-F21</f>
        <v>-10062</v>
      </c>
      <c r="G23" s="276" t="n">
        <f aca="false">G11-G21</f>
        <v>-10062</v>
      </c>
      <c r="H23" s="276" t="n">
        <f aca="false">H11-H21</f>
        <v>-10062</v>
      </c>
      <c r="I23" s="276" t="n">
        <f aca="false">I11-I21</f>
        <v>-10062</v>
      </c>
      <c r="J23" s="276" t="n">
        <f aca="false">J11-J21</f>
        <v>-10062</v>
      </c>
      <c r="K23" s="276" t="n">
        <f aca="false">K11-K21</f>
        <v>-10062</v>
      </c>
      <c r="L23" s="276" t="n">
        <f aca="false">L11-L21</f>
        <v>-9712</v>
      </c>
      <c r="M23" s="276" t="n">
        <f aca="false">M11-M21</f>
        <v>-9712</v>
      </c>
      <c r="N23" s="276" t="n">
        <f aca="false">N11-N21</f>
        <v>-9362</v>
      </c>
      <c r="O23" s="276" t="n">
        <f aca="false">SUM(C23:N23)</f>
        <v>-119344</v>
      </c>
    </row>
    <row r="25" customFormat="false" ht="15" hidden="false" customHeight="true" outlineLevel="0" collapsed="false">
      <c r="A25" s="111" t="s">
        <v>1101</v>
      </c>
      <c r="B25" s="289"/>
      <c r="C25" s="278" t="n">
        <f aca="false">C4+C23</f>
        <v>239938</v>
      </c>
      <c r="D25" s="278" t="n">
        <f aca="false">D4+D23</f>
        <v>229876</v>
      </c>
      <c r="E25" s="278" t="n">
        <f aca="false">E4+E23</f>
        <v>219814</v>
      </c>
      <c r="F25" s="278" t="n">
        <f aca="false">F4+F23</f>
        <v>209752</v>
      </c>
      <c r="G25" s="278" t="n">
        <f aca="false">G4+G23</f>
        <v>199690</v>
      </c>
      <c r="H25" s="278" t="n">
        <f aca="false">H4+H23</f>
        <v>189628</v>
      </c>
      <c r="I25" s="278" t="n">
        <f aca="false">I4+I23</f>
        <v>179566</v>
      </c>
      <c r="J25" s="278" t="n">
        <f aca="false">J4+J23</f>
        <v>169504</v>
      </c>
      <c r="K25" s="278" t="n">
        <f aca="false">K4+K23</f>
        <v>159442</v>
      </c>
      <c r="L25" s="278" t="n">
        <f aca="false">L4+L23</f>
        <v>149730</v>
      </c>
      <c r="M25" s="278" t="n">
        <f aca="false">M4+M23</f>
        <v>140018</v>
      </c>
      <c r="N25" s="278" t="n">
        <f aca="false">N4+N23</f>
        <v>130656</v>
      </c>
      <c r="O25" s="289"/>
      <c r="P25" s="289"/>
    </row>
    <row r="27" customFormat="false" ht="15" hidden="false" customHeight="true" outlineLevel="0" collapsed="false">
      <c r="A27" s="135" t="s">
        <v>1102</v>
      </c>
    </row>
    <row r="28" customFormat="false" ht="15" hidden="false" customHeight="true" outlineLevel="0" collapsed="false">
      <c r="A28" s="1" t="s">
        <v>1103</v>
      </c>
      <c r="B28" s="240" t="n">
        <f aca="false">MIN(C25:N25)</f>
        <v>130656</v>
      </c>
      <c r="C28" s="272" t="s">
        <v>1104</v>
      </c>
    </row>
    <row r="29" customFormat="false" ht="15" hidden="false" customHeight="true" outlineLevel="0" collapsed="false">
      <c r="A29" s="1" t="s">
        <v>1105</v>
      </c>
      <c r="B29" s="240" t="n">
        <v>130656</v>
      </c>
      <c r="C29" s="315" t="s">
        <v>1106</v>
      </c>
    </row>
    <row r="30" customFormat="false" ht="15" hidden="false" customHeight="true" outlineLevel="0" collapsed="false">
      <c r="A30" s="1" t="s">
        <v>1107</v>
      </c>
      <c r="B30" s="276" t="n">
        <f aca="false">O23/12</f>
        <v>-9945.33333333333</v>
      </c>
      <c r="C30" s="272" t="s">
        <v>1108</v>
      </c>
    </row>
    <row r="31" customFormat="false" ht="15" hidden="false" customHeight="true" outlineLevel="0" collapsed="false">
      <c r="A31" s="1" t="s">
        <v>1109</v>
      </c>
      <c r="B31" s="316" t="n">
        <f aca="false">ROUND(N25/ABS(O23/12),1)</f>
        <v>13.1</v>
      </c>
      <c r="C31" s="272" t="s">
        <v>1110</v>
      </c>
    </row>
    <row r="32" customFormat="false" ht="15" hidden="false" customHeight="true" outlineLevel="0" collapsed="false">
      <c r="A32" s="1" t="s">
        <v>1111</v>
      </c>
      <c r="B32" s="317" t="s">
        <v>1112</v>
      </c>
      <c r="C32" s="315" t="s">
        <v>1113</v>
      </c>
    </row>
  </sheetData>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true"/>
  </sheetPr>
  <dimension ref="A1:G71"/>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A1" activeCellId="0" sqref="A1"/>
    </sheetView>
  </sheetViews>
  <sheetFormatPr defaultColWidth="10.5390625" defaultRowHeight="15" zeroHeight="false" outlineLevelRow="0" outlineLevelCol="0"/>
  <cols>
    <col collapsed="false" customWidth="true" hidden="false" outlineLevel="0" max="1" min="1" style="1" width="53.29"/>
    <col collapsed="false" customWidth="true" hidden="false" outlineLevel="0" max="7" min="2" style="1" width="21"/>
  </cols>
  <sheetData>
    <row r="1" customFormat="false" ht="18.75" hidden="false" customHeight="true" outlineLevel="0" collapsed="false">
      <c r="A1" s="128" t="s">
        <v>1114</v>
      </c>
    </row>
    <row r="3" customFormat="false" ht="15.75" hidden="false" customHeight="true" outlineLevel="0" collapsed="false">
      <c r="A3" s="129" t="s">
        <v>1115</v>
      </c>
    </row>
    <row r="5" customFormat="false" ht="15" hidden="false" customHeight="true" outlineLevel="0" collapsed="false">
      <c r="A5" s="130" t="s">
        <v>729</v>
      </c>
      <c r="B5" s="318" t="s">
        <v>1116</v>
      </c>
      <c r="C5" s="112" t="s">
        <v>1117</v>
      </c>
      <c r="D5" s="319" t="s">
        <v>1118</v>
      </c>
    </row>
    <row r="6" customFormat="false" ht="15" hidden="false" customHeight="true" outlineLevel="0" collapsed="false">
      <c r="A6" s="1" t="s">
        <v>1119</v>
      </c>
      <c r="B6" s="320" t="n">
        <v>-0.3</v>
      </c>
      <c r="C6" s="114" t="s">
        <v>1120</v>
      </c>
      <c r="D6" s="321" t="n">
        <v>0.2</v>
      </c>
    </row>
    <row r="7" customFormat="false" ht="15" hidden="false" customHeight="true" outlineLevel="0" collapsed="false">
      <c r="A7" s="1" t="s">
        <v>1121</v>
      </c>
      <c r="B7" s="320" t="n">
        <v>0.3</v>
      </c>
      <c r="C7" s="113" t="n">
        <v>0.2</v>
      </c>
      <c r="D7" s="321" t="n">
        <v>0.15</v>
      </c>
    </row>
    <row r="8" customFormat="false" ht="15" hidden="false" customHeight="true" outlineLevel="0" collapsed="false">
      <c r="A8" s="1" t="s">
        <v>1122</v>
      </c>
      <c r="B8" s="320" t="n">
        <v>0.15</v>
      </c>
      <c r="C8" s="113" t="n">
        <v>0.1</v>
      </c>
      <c r="D8" s="321" t="n">
        <v>0.07</v>
      </c>
    </row>
    <row r="9" customFormat="false" ht="15" hidden="false" customHeight="true" outlineLevel="0" collapsed="false">
      <c r="A9" s="1" t="s">
        <v>1123</v>
      </c>
      <c r="B9" s="320" t="n">
        <v>0.08</v>
      </c>
      <c r="C9" s="113" t="n">
        <v>0.05</v>
      </c>
      <c r="D9" s="321" t="n">
        <v>0.03</v>
      </c>
    </row>
    <row r="10" customFormat="false" ht="15" hidden="false" customHeight="true" outlineLevel="0" collapsed="false">
      <c r="A10" s="1" t="s">
        <v>1124</v>
      </c>
      <c r="B10" s="320" t="n">
        <v>0.08</v>
      </c>
      <c r="C10" s="113" t="n">
        <v>0.15</v>
      </c>
      <c r="D10" s="321" t="n">
        <v>0.2</v>
      </c>
    </row>
    <row r="11" customFormat="false" ht="15" hidden="false" customHeight="true" outlineLevel="0" collapsed="false">
      <c r="A11" s="1" t="s">
        <v>1125</v>
      </c>
      <c r="B11" s="320" t="n">
        <v>-0.2</v>
      </c>
      <c r="C11" s="114" t="s">
        <v>1120</v>
      </c>
      <c r="D11" s="321" t="n">
        <v>0.15</v>
      </c>
    </row>
    <row r="13" customFormat="false" ht="15.75" hidden="false" customHeight="true" outlineLevel="0" collapsed="false">
      <c r="A13" s="129" t="s">
        <v>1126</v>
      </c>
    </row>
    <row r="15" customFormat="false" ht="15" hidden="false" customHeight="true" outlineLevel="0" collapsed="false">
      <c r="A15" s="134" t="s">
        <v>1127</v>
      </c>
      <c r="B15" s="287"/>
      <c r="C15" s="322" t="s">
        <v>123</v>
      </c>
      <c r="D15" s="322" t="s">
        <v>124</v>
      </c>
      <c r="E15" s="322" t="s">
        <v>125</v>
      </c>
      <c r="F15" s="322" t="s">
        <v>126</v>
      </c>
      <c r="G15" s="322" t="s">
        <v>127</v>
      </c>
    </row>
    <row r="16" customFormat="false" ht="15" hidden="false" customHeight="true" outlineLevel="0" collapsed="false">
      <c r="A16" s="1" t="s">
        <v>1128</v>
      </c>
      <c r="C16" s="323" t="n">
        <v>40</v>
      </c>
      <c r="D16" s="323" t="n">
        <v>135</v>
      </c>
      <c r="E16" s="323" t="n">
        <v>236</v>
      </c>
      <c r="F16" s="323" t="n">
        <v>340</v>
      </c>
      <c r="G16" s="323" t="n">
        <v>448</v>
      </c>
    </row>
    <row r="17" customFormat="false" ht="15" hidden="false" customHeight="true" outlineLevel="0" collapsed="false">
      <c r="A17" s="1" t="s">
        <v>1129</v>
      </c>
      <c r="C17" s="116" t="n">
        <v>57</v>
      </c>
      <c r="D17" s="116" t="n">
        <v>204</v>
      </c>
      <c r="E17" s="116" t="n">
        <v>368</v>
      </c>
      <c r="F17" s="116" t="n">
        <v>539</v>
      </c>
      <c r="G17" s="116" t="n">
        <v>735</v>
      </c>
    </row>
    <row r="18" customFormat="false" ht="15" hidden="false" customHeight="true" outlineLevel="0" collapsed="false">
      <c r="A18" s="1" t="s">
        <v>1130</v>
      </c>
      <c r="C18" s="324" t="n">
        <v>68</v>
      </c>
      <c r="D18" s="324" t="n">
        <v>251</v>
      </c>
      <c r="E18" s="324" t="n">
        <v>465</v>
      </c>
      <c r="F18" s="324" t="n">
        <v>698</v>
      </c>
      <c r="G18" s="324" t="n">
        <v>964</v>
      </c>
    </row>
    <row r="20" customFormat="false" ht="15" hidden="false" customHeight="true" outlineLevel="0" collapsed="false">
      <c r="A20" s="134" t="s">
        <v>1131</v>
      </c>
      <c r="B20" s="287"/>
      <c r="C20" s="322" t="s">
        <v>1132</v>
      </c>
      <c r="D20" s="322" t="s">
        <v>1133</v>
      </c>
      <c r="E20" s="322" t="s">
        <v>1134</v>
      </c>
      <c r="F20" s="322" t="s">
        <v>1135</v>
      </c>
      <c r="G20" s="322" t="s">
        <v>1136</v>
      </c>
    </row>
    <row r="21" customFormat="false" ht="15" hidden="false" customHeight="true" outlineLevel="0" collapsed="false">
      <c r="A21" s="1" t="s">
        <v>1128</v>
      </c>
      <c r="C21" s="325" t="n">
        <v>77260</v>
      </c>
      <c r="D21" s="325" t="n">
        <v>135190</v>
      </c>
      <c r="E21" s="325" t="n">
        <v>239320</v>
      </c>
      <c r="F21" s="325" t="n">
        <v>367940</v>
      </c>
      <c r="G21" s="325" t="n">
        <v>521730</v>
      </c>
    </row>
    <row r="22" customFormat="false" ht="15" hidden="false" customHeight="true" outlineLevel="0" collapsed="false">
      <c r="A22" s="1" t="s">
        <v>1129</v>
      </c>
      <c r="C22" s="240" t="n">
        <v>98360</v>
      </c>
      <c r="D22" s="240" t="n">
        <v>196340</v>
      </c>
      <c r="E22" s="240" t="n">
        <v>382790</v>
      </c>
      <c r="F22" s="240" t="n">
        <v>599130</v>
      </c>
      <c r="G22" s="240" t="n">
        <v>869110</v>
      </c>
    </row>
    <row r="23" customFormat="false" ht="15" hidden="false" customHeight="true" outlineLevel="0" collapsed="false">
      <c r="A23" s="1" t="s">
        <v>1130</v>
      </c>
      <c r="C23" s="250" t="n">
        <v>113410</v>
      </c>
      <c r="D23" s="250" t="n">
        <v>236330</v>
      </c>
      <c r="E23" s="250" t="n">
        <v>484750</v>
      </c>
      <c r="F23" s="250" t="n">
        <v>798520</v>
      </c>
      <c r="G23" s="250" t="n">
        <v>1193810</v>
      </c>
    </row>
    <row r="25" customFormat="false" ht="15" hidden="false" customHeight="true" outlineLevel="0" collapsed="false">
      <c r="A25" s="134" t="s">
        <v>833</v>
      </c>
      <c r="B25" s="287"/>
      <c r="C25" s="322" t="s">
        <v>1132</v>
      </c>
      <c r="D25" s="322" t="s">
        <v>1133</v>
      </c>
      <c r="E25" s="322" t="s">
        <v>1134</v>
      </c>
      <c r="F25" s="322" t="s">
        <v>1135</v>
      </c>
      <c r="G25" s="322" t="s">
        <v>1136</v>
      </c>
    </row>
    <row r="26" customFormat="false" ht="15" hidden="false" customHeight="true" outlineLevel="0" collapsed="false">
      <c r="A26" s="1" t="s">
        <v>1128</v>
      </c>
      <c r="C26" s="326" t="n">
        <v>-98180</v>
      </c>
      <c r="D26" s="326" t="n">
        <v>-104170</v>
      </c>
      <c r="E26" s="326" t="n">
        <v>-123176</v>
      </c>
      <c r="F26" s="326" t="n">
        <v>-113800</v>
      </c>
      <c r="G26" s="326" t="n">
        <v>-8398</v>
      </c>
    </row>
    <row r="27" customFormat="false" ht="15" hidden="false" customHeight="true" outlineLevel="0" collapsed="false">
      <c r="A27" s="1" t="s">
        <v>1129</v>
      </c>
      <c r="C27" s="276" t="n">
        <v>-77692</v>
      </c>
      <c r="D27" s="276" t="n">
        <v>-45504</v>
      </c>
      <c r="E27" s="276" t="n">
        <v>15542</v>
      </c>
      <c r="F27" s="276" t="n">
        <v>110226</v>
      </c>
      <c r="G27" s="276" t="n">
        <v>328650</v>
      </c>
    </row>
    <row r="28" customFormat="false" ht="15" hidden="false" customHeight="true" outlineLevel="0" collapsed="false">
      <c r="A28" s="1" t="s">
        <v>1130</v>
      </c>
      <c r="C28" s="327" t="n">
        <v>-63038</v>
      </c>
      <c r="D28" s="327" t="n">
        <v>-7206</v>
      </c>
      <c r="E28" s="327" t="n">
        <v>114010</v>
      </c>
      <c r="F28" s="327" t="n">
        <v>303892</v>
      </c>
      <c r="G28" s="327" t="n">
        <v>645106</v>
      </c>
    </row>
    <row r="30" customFormat="false" ht="15" hidden="false" customHeight="true" outlineLevel="0" collapsed="false">
      <c r="A30" s="328" t="s">
        <v>1137</v>
      </c>
      <c r="B30" s="289"/>
      <c r="C30" s="112" t="s">
        <v>1132</v>
      </c>
      <c r="D30" s="112" t="s">
        <v>1133</v>
      </c>
      <c r="E30" s="112" t="s">
        <v>1134</v>
      </c>
      <c r="F30" s="112" t="s">
        <v>1135</v>
      </c>
      <c r="G30" s="112" t="s">
        <v>1136</v>
      </c>
    </row>
    <row r="31" customFormat="false" ht="15" hidden="false" customHeight="true" outlineLevel="0" collapsed="false">
      <c r="A31" s="1" t="s">
        <v>1128</v>
      </c>
      <c r="C31" s="326" t="n">
        <v>110168</v>
      </c>
      <c r="D31" s="329" t="n">
        <v>-35654</v>
      </c>
      <c r="E31" s="329" t="n">
        <v>-200482</v>
      </c>
      <c r="F31" s="329" t="n">
        <v>-355934</v>
      </c>
      <c r="G31" s="329" t="n">
        <v>-405984</v>
      </c>
    </row>
    <row r="32" customFormat="false" ht="15" hidden="false" customHeight="true" outlineLevel="0" collapsed="false">
      <c r="A32" s="1" t="s">
        <v>1129</v>
      </c>
      <c r="C32" s="276" t="n">
        <v>130656</v>
      </c>
      <c r="D32" s="276" t="n">
        <v>43500</v>
      </c>
      <c r="E32" s="276" t="n">
        <v>17390</v>
      </c>
      <c r="F32" s="276" t="n">
        <v>85963</v>
      </c>
      <c r="G32" s="276" t="n">
        <v>372960</v>
      </c>
    </row>
    <row r="33" customFormat="false" ht="15" hidden="false" customHeight="true" outlineLevel="0" collapsed="false">
      <c r="A33" s="1" t="s">
        <v>1130</v>
      </c>
      <c r="C33" s="327" t="n">
        <v>145310</v>
      </c>
      <c r="D33" s="327" t="n">
        <v>96452</v>
      </c>
      <c r="E33" s="327" t="n">
        <v>168810</v>
      </c>
      <c r="F33" s="327" t="n">
        <v>431050</v>
      </c>
      <c r="G33" s="327" t="n">
        <v>1034504</v>
      </c>
    </row>
    <row r="35" customFormat="false" ht="15.75" hidden="false" customHeight="true" outlineLevel="0" collapsed="false">
      <c r="A35" s="129" t="s">
        <v>1138</v>
      </c>
    </row>
    <row r="37" customFormat="false" ht="15" hidden="false" customHeight="true" outlineLevel="0" collapsed="false">
      <c r="A37" s="1" t="s">
        <v>1139</v>
      </c>
    </row>
    <row r="38" customFormat="false" ht="15" hidden="false" customHeight="true" outlineLevel="0" collapsed="false">
      <c r="A38" s="1" t="s">
        <v>1140</v>
      </c>
    </row>
    <row r="39" customFormat="false" ht="15" hidden="false" customHeight="true" outlineLevel="0" collapsed="false">
      <c r="A39" s="330" t="s">
        <v>1141</v>
      </c>
    </row>
    <row r="41" customFormat="false" ht="15" hidden="false" customHeight="true" outlineLevel="0" collapsed="false">
      <c r="A41" s="135" t="s">
        <v>1142</v>
      </c>
    </row>
    <row r="42" customFormat="false" ht="15" hidden="false" customHeight="true" outlineLevel="0" collapsed="false">
      <c r="A42" s="1" t="s">
        <v>1143</v>
      </c>
    </row>
    <row r="43" customFormat="false" ht="15" hidden="false" customHeight="true" outlineLevel="0" collapsed="false">
      <c r="A43" s="1" t="s">
        <v>1144</v>
      </c>
    </row>
    <row r="44" customFormat="false" ht="15" hidden="false" customHeight="true" outlineLevel="0" collapsed="false">
      <c r="A44" s="1" t="s">
        <v>1145</v>
      </c>
    </row>
    <row r="45" customFormat="false" ht="15" hidden="false" customHeight="true" outlineLevel="0" collapsed="false">
      <c r="A45" s="1" t="s">
        <v>1146</v>
      </c>
    </row>
    <row r="48" customFormat="false" ht="15" hidden="false" customHeight="true" outlineLevel="0" collapsed="false">
      <c r="A48" s="331" t="s">
        <v>1147</v>
      </c>
    </row>
    <row r="49" customFormat="false" ht="15" hidden="false" customHeight="true" outlineLevel="0" collapsed="false">
      <c r="A49" s="332" t="s">
        <v>1148</v>
      </c>
    </row>
    <row r="51" customFormat="false" ht="15" hidden="false" customHeight="true" outlineLevel="0" collapsed="false">
      <c r="A51" s="255" t="s">
        <v>1149</v>
      </c>
    </row>
    <row r="52" customFormat="false" ht="15" hidden="false" customHeight="true" outlineLevel="0" collapsed="false">
      <c r="A52" s="199" t="s">
        <v>1150</v>
      </c>
      <c r="B52" s="333" t="s">
        <v>1151</v>
      </c>
      <c r="C52" s="333"/>
      <c r="D52" s="333"/>
      <c r="E52" s="333"/>
      <c r="F52" s="333"/>
      <c r="G52" s="333"/>
    </row>
    <row r="53" customFormat="false" ht="15" hidden="false" customHeight="true" outlineLevel="0" collapsed="false">
      <c r="A53" s="199" t="s">
        <v>1152</v>
      </c>
      <c r="B53" s="333" t="s">
        <v>1153</v>
      </c>
      <c r="C53" s="333"/>
      <c r="D53" s="333"/>
      <c r="E53" s="333"/>
      <c r="F53" s="333"/>
      <c r="G53" s="333"/>
    </row>
    <row r="54" customFormat="false" ht="15" hidden="false" customHeight="true" outlineLevel="0" collapsed="false">
      <c r="A54" s="199" t="s">
        <v>809</v>
      </c>
      <c r="B54" s="333" t="s">
        <v>1154</v>
      </c>
      <c r="C54" s="333"/>
      <c r="D54" s="333"/>
      <c r="E54" s="333"/>
      <c r="F54" s="333"/>
      <c r="G54" s="333"/>
    </row>
    <row r="55" customFormat="false" ht="15" hidden="false" customHeight="true" outlineLevel="0" collapsed="false">
      <c r="A55" s="199" t="s">
        <v>1155</v>
      </c>
      <c r="B55" s="333" t="s">
        <v>1156</v>
      </c>
      <c r="C55" s="333"/>
      <c r="D55" s="333"/>
      <c r="E55" s="333"/>
      <c r="F55" s="333"/>
      <c r="G55" s="333"/>
    </row>
    <row r="56" customFormat="false" ht="15" hidden="false" customHeight="true" outlineLevel="0" collapsed="false">
      <c r="A56" s="199" t="s">
        <v>1157</v>
      </c>
      <c r="B56" s="333" t="s">
        <v>1158</v>
      </c>
      <c r="C56" s="333"/>
      <c r="D56" s="333"/>
      <c r="E56" s="333"/>
      <c r="F56" s="333"/>
      <c r="G56" s="333"/>
    </row>
    <row r="59" customFormat="false" ht="15" hidden="false" customHeight="true" outlineLevel="0" collapsed="false">
      <c r="A59" s="255" t="s">
        <v>1159</v>
      </c>
    </row>
    <row r="60" customFormat="false" ht="15" hidden="false" customHeight="true" outlineLevel="0" collapsed="false">
      <c r="A60" s="334" t="s">
        <v>122</v>
      </c>
      <c r="B60" s="334"/>
      <c r="C60" s="256" t="s">
        <v>123</v>
      </c>
      <c r="D60" s="256" t="s">
        <v>124</v>
      </c>
      <c r="E60" s="256" t="s">
        <v>125</v>
      </c>
      <c r="F60" s="256" t="s">
        <v>126</v>
      </c>
      <c r="G60" s="256" t="s">
        <v>127</v>
      </c>
    </row>
    <row r="61" customFormat="false" ht="15" hidden="false" customHeight="true" outlineLevel="0" collapsed="false">
      <c r="A61" s="1" t="s">
        <v>1160</v>
      </c>
      <c r="C61" s="335" t="n">
        <v>102852</v>
      </c>
      <c r="D61" s="335" t="n">
        <v>173438</v>
      </c>
      <c r="E61" s="335" t="n">
        <v>306953</v>
      </c>
      <c r="F61" s="335" t="n">
        <v>459391</v>
      </c>
      <c r="G61" s="335" t="n">
        <v>649377</v>
      </c>
    </row>
    <row r="62" customFormat="false" ht="15" hidden="false" customHeight="true" outlineLevel="0" collapsed="false">
      <c r="A62" s="1" t="s">
        <v>1161</v>
      </c>
      <c r="C62" s="336" t="n">
        <v>-72584</v>
      </c>
      <c r="D62" s="336" t="n">
        <v>-8603</v>
      </c>
      <c r="E62" s="336" t="n">
        <v>117807</v>
      </c>
      <c r="F62" s="336" t="n">
        <v>262887</v>
      </c>
      <c r="G62" s="336" t="n">
        <v>444805</v>
      </c>
    </row>
    <row r="63" customFormat="false" ht="15" hidden="false" customHeight="true" outlineLevel="0" collapsed="false">
      <c r="A63" s="1" t="s">
        <v>1162</v>
      </c>
      <c r="C63" s="337" t="n">
        <v>177516</v>
      </c>
      <c r="D63" s="337" t="n">
        <v>127261</v>
      </c>
      <c r="E63" s="337" t="n">
        <v>172635</v>
      </c>
      <c r="F63" s="337" t="n">
        <v>338257</v>
      </c>
      <c r="G63" s="337" t="n">
        <v>651078</v>
      </c>
    </row>
    <row r="65" customFormat="false" ht="15" hidden="false" customHeight="true" outlineLevel="0" collapsed="false">
      <c r="A65" s="338" t="s">
        <v>1163</v>
      </c>
    </row>
    <row r="66" customFormat="false" ht="15" hidden="false" customHeight="true" outlineLevel="0" collapsed="false">
      <c r="A66" s="332" t="s">
        <v>1164</v>
      </c>
      <c r="C66" s="339" t="n">
        <v>110168</v>
      </c>
      <c r="D66" s="339" t="n">
        <v>-35654</v>
      </c>
      <c r="E66" s="339" t="n">
        <v>-200482</v>
      </c>
      <c r="F66" s="339" t="n">
        <v>-355934</v>
      </c>
      <c r="G66" s="339" t="n">
        <v>-405984</v>
      </c>
    </row>
    <row r="67" customFormat="false" ht="15" hidden="false" customHeight="true" outlineLevel="0" collapsed="false">
      <c r="A67" s="340" t="s">
        <v>1165</v>
      </c>
      <c r="C67" s="341" t="n">
        <v>67348</v>
      </c>
      <c r="D67" s="341" t="n">
        <v>162915</v>
      </c>
      <c r="E67" s="341" t="n">
        <v>373117</v>
      </c>
      <c r="F67" s="341" t="n">
        <v>694191</v>
      </c>
      <c r="G67" s="341" t="n">
        <v>1057062</v>
      </c>
    </row>
    <row r="69" customFormat="false" ht="15" hidden="false" customHeight="true" outlineLevel="0" collapsed="false">
      <c r="A69" s="342" t="s">
        <v>1166</v>
      </c>
    </row>
    <row r="70" customFormat="false" ht="15" hidden="false" customHeight="true" outlineLevel="0" collapsed="false">
      <c r="A70" s="342" t="s">
        <v>1167</v>
      </c>
    </row>
    <row r="71" customFormat="false" ht="15" hidden="false" customHeight="true" outlineLevel="0" collapsed="false">
      <c r="A71" s="343" t="s">
        <v>1168</v>
      </c>
      <c r="B71" s="343"/>
      <c r="C71" s="343"/>
      <c r="D71" s="343"/>
      <c r="E71" s="343"/>
      <c r="F71" s="343"/>
      <c r="G71" s="343"/>
    </row>
  </sheetData>
  <mergeCells count="6">
    <mergeCell ref="B52:G52"/>
    <mergeCell ref="B53:G53"/>
    <mergeCell ref="B54:G54"/>
    <mergeCell ref="B55:G55"/>
    <mergeCell ref="B56:G56"/>
    <mergeCell ref="A71:G71"/>
  </mergeCells>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80"/>
  <sheetViews>
    <sheetView showFormulas="false" showGridLines="true" showRowColHeaders="true" showZeros="true" rightToLeft="false" tabSelected="false" showOutlineSymbols="true" defaultGridColor="true" view="normal" topLeftCell="A12" colorId="64" zoomScale="100" zoomScaleNormal="100" zoomScalePageLayoutView="100" workbookViewId="0">
      <selection pane="topLeft" activeCell="B11" activeCellId="0" sqref="B11"/>
    </sheetView>
  </sheetViews>
  <sheetFormatPr defaultColWidth="10.5390625" defaultRowHeight="15" zeroHeight="false" outlineLevelRow="0" outlineLevelCol="0"/>
  <cols>
    <col collapsed="false" customWidth="true" hidden="false" outlineLevel="0" max="1" min="1" style="1" width="4.71"/>
    <col collapsed="false" customWidth="true" hidden="false" outlineLevel="0" max="2" min="2" style="1" width="24.71"/>
    <col collapsed="false" customWidth="true" hidden="false" outlineLevel="0" max="3" min="3" style="1" width="1"/>
    <col collapsed="false" customWidth="true" hidden="false" outlineLevel="0" max="4" min="4" style="1" width="4.71"/>
  </cols>
  <sheetData>
    <row r="1" customFormat="false" ht="23.25" hidden="false" customHeight="true" outlineLevel="0" collapsed="false">
      <c r="A1" s="344" t="s">
        <v>1169</v>
      </c>
    </row>
    <row r="2" customFormat="false" ht="15" hidden="false" customHeight="true" outlineLevel="0" collapsed="false">
      <c r="A2" s="345" t="s">
        <v>1170</v>
      </c>
    </row>
    <row r="4" customFormat="false" ht="17.25" hidden="false" customHeight="true" outlineLevel="0" collapsed="false">
      <c r="A4" s="346" t="s">
        <v>1171</v>
      </c>
      <c r="B4" s="347"/>
    </row>
    <row r="6" customFormat="false" ht="15" hidden="false" customHeight="true" outlineLevel="0" collapsed="false">
      <c r="A6" s="110" t="s">
        <v>1172</v>
      </c>
      <c r="B6" s="1" t="s">
        <v>1173</v>
      </c>
    </row>
    <row r="7" customFormat="false" ht="15" hidden="false" customHeight="true" outlineLevel="0" collapsed="false">
      <c r="A7" s="348" t="s">
        <v>1174</v>
      </c>
      <c r="B7" s="348" t="s">
        <v>1175</v>
      </c>
    </row>
    <row r="9" customFormat="false" ht="17.25" hidden="false" customHeight="true" outlineLevel="0" collapsed="false">
      <c r="A9" s="349" t="s">
        <v>1176</v>
      </c>
      <c r="B9" s="350"/>
    </row>
    <row r="11" customFormat="false" ht="15" hidden="false" customHeight="true" outlineLevel="0" collapsed="false">
      <c r="A11" s="110" t="s">
        <v>1172</v>
      </c>
      <c r="B11" s="1" t="s">
        <v>1177</v>
      </c>
    </row>
    <row r="12" customFormat="false" ht="15" hidden="false" customHeight="true" outlineLevel="0" collapsed="false">
      <c r="A12" s="348" t="s">
        <v>1174</v>
      </c>
      <c r="B12" s="348" t="s">
        <v>1178</v>
      </c>
    </row>
    <row r="14" customFormat="false" ht="17.25" hidden="false" customHeight="true" outlineLevel="0" collapsed="false">
      <c r="A14" s="351" t="s">
        <v>1179</v>
      </c>
      <c r="B14" s="352"/>
    </row>
    <row r="16" customFormat="false" ht="15" hidden="false" customHeight="true" outlineLevel="0" collapsed="false">
      <c r="A16" s="110" t="s">
        <v>1172</v>
      </c>
      <c r="B16" s="1" t="s">
        <v>1180</v>
      </c>
    </row>
    <row r="17" customFormat="false" ht="15" hidden="false" customHeight="true" outlineLevel="0" collapsed="false">
      <c r="A17" s="115"/>
      <c r="B17" s="1" t="s">
        <v>1181</v>
      </c>
    </row>
    <row r="18" customFormat="false" ht="15" hidden="false" customHeight="true" outlineLevel="0" collapsed="false">
      <c r="A18" s="348" t="s">
        <v>1174</v>
      </c>
      <c r="B18" s="348" t="s">
        <v>1182</v>
      </c>
    </row>
    <row r="20" customFormat="false" ht="17.25" hidden="false" customHeight="true" outlineLevel="0" collapsed="false">
      <c r="A20" s="353" t="s">
        <v>1183</v>
      </c>
      <c r="B20" s="354"/>
    </row>
    <row r="22" customFormat="false" ht="15" hidden="false" customHeight="true" outlineLevel="0" collapsed="false">
      <c r="A22" s="110" t="s">
        <v>1172</v>
      </c>
      <c r="B22" s="1" t="s">
        <v>1184</v>
      </c>
    </row>
    <row r="23" customFormat="false" ht="15" hidden="false" customHeight="true" outlineLevel="0" collapsed="false">
      <c r="A23" s="348" t="s">
        <v>1174</v>
      </c>
      <c r="B23" s="348" t="s">
        <v>1185</v>
      </c>
    </row>
    <row r="25" customFormat="false" ht="17.25" hidden="false" customHeight="true" outlineLevel="0" collapsed="false">
      <c r="A25" s="355" t="s">
        <v>1186</v>
      </c>
      <c r="B25" s="356"/>
    </row>
    <row r="27" customFormat="false" ht="15" hidden="false" customHeight="true" outlineLevel="0" collapsed="false">
      <c r="A27" s="110" t="s">
        <v>1172</v>
      </c>
      <c r="B27" s="1" t="s">
        <v>1187</v>
      </c>
    </row>
    <row r="28" customFormat="false" ht="15" hidden="false" customHeight="true" outlineLevel="0" collapsed="false">
      <c r="A28" s="348" t="s">
        <v>1174</v>
      </c>
      <c r="B28" s="348" t="s">
        <v>1188</v>
      </c>
    </row>
    <row r="30" customFormat="false" ht="17.25" hidden="false" customHeight="true" outlineLevel="0" collapsed="false">
      <c r="A30" s="357" t="s">
        <v>1189</v>
      </c>
      <c r="B30" s="358"/>
    </row>
    <row r="32" customFormat="false" ht="15" hidden="false" customHeight="true" outlineLevel="0" collapsed="false">
      <c r="A32" s="110" t="s">
        <v>1172</v>
      </c>
      <c r="B32" s="1" t="s">
        <v>1190</v>
      </c>
    </row>
    <row r="33" customFormat="false" ht="15" hidden="false" customHeight="true" outlineLevel="0" collapsed="false">
      <c r="A33" s="115"/>
      <c r="B33" s="1" t="s">
        <v>1191</v>
      </c>
    </row>
    <row r="34" customFormat="false" ht="15" hidden="false" customHeight="true" outlineLevel="0" collapsed="false">
      <c r="B34" s="1" t="s">
        <v>1192</v>
      </c>
    </row>
    <row r="35" customFormat="false" ht="15" hidden="false" customHeight="true" outlineLevel="0" collapsed="false">
      <c r="B35" s="1" t="s">
        <v>1193</v>
      </c>
    </row>
    <row r="36" customFormat="false" ht="15" hidden="false" customHeight="true" outlineLevel="0" collapsed="false">
      <c r="B36" s="1" t="s">
        <v>1194</v>
      </c>
    </row>
    <row r="37" customFormat="false" ht="15" hidden="false" customHeight="true" outlineLevel="0" collapsed="false">
      <c r="A37" s="348" t="s">
        <v>1174</v>
      </c>
      <c r="B37" s="348" t="s">
        <v>1195</v>
      </c>
    </row>
    <row r="39" customFormat="false" ht="17.25" hidden="false" customHeight="true" outlineLevel="0" collapsed="false">
      <c r="A39" s="359" t="s">
        <v>1196</v>
      </c>
      <c r="B39" s="360"/>
    </row>
    <row r="41" customFormat="false" ht="15" hidden="false" customHeight="true" outlineLevel="0" collapsed="false">
      <c r="A41" s="110" t="s">
        <v>1172</v>
      </c>
      <c r="B41" s="1" t="s">
        <v>1197</v>
      </c>
    </row>
    <row r="42" customFormat="false" ht="15" hidden="false" customHeight="true" outlineLevel="0" collapsed="false">
      <c r="B42" s="1" t="s">
        <v>1198</v>
      </c>
    </row>
    <row r="43" customFormat="false" ht="15" hidden="false" customHeight="true" outlineLevel="0" collapsed="false">
      <c r="B43" s="1" t="s">
        <v>1199</v>
      </c>
    </row>
    <row r="44" customFormat="false" ht="15" hidden="false" customHeight="true" outlineLevel="0" collapsed="false">
      <c r="B44" s="1" t="s">
        <v>1200</v>
      </c>
    </row>
    <row r="45" customFormat="false" ht="15" hidden="false" customHeight="true" outlineLevel="0" collapsed="false">
      <c r="B45" s="1" t="s">
        <v>1201</v>
      </c>
    </row>
    <row r="46" customFormat="false" ht="15" hidden="false" customHeight="true" outlineLevel="0" collapsed="false">
      <c r="B46" s="1" t="s">
        <v>1202</v>
      </c>
    </row>
    <row r="47" customFormat="false" ht="15" hidden="false" customHeight="true" outlineLevel="0" collapsed="false">
      <c r="A47" s="348" t="s">
        <v>1174</v>
      </c>
      <c r="B47" s="348" t="s">
        <v>1203</v>
      </c>
    </row>
    <row r="49" customFormat="false" ht="17.25" hidden="false" customHeight="true" outlineLevel="0" collapsed="false">
      <c r="A49" s="361" t="s">
        <v>1204</v>
      </c>
      <c r="B49" s="362"/>
    </row>
    <row r="51" customFormat="false" ht="15" hidden="false" customHeight="true" outlineLevel="0" collapsed="false">
      <c r="A51" s="110" t="s">
        <v>1172</v>
      </c>
      <c r="B51" s="1" t="s">
        <v>1205</v>
      </c>
    </row>
    <row r="52" customFormat="false" ht="15" hidden="false" customHeight="true" outlineLevel="0" collapsed="false">
      <c r="B52" s="1" t="s">
        <v>1206</v>
      </c>
    </row>
    <row r="53" customFormat="false" ht="15" hidden="false" customHeight="true" outlineLevel="0" collapsed="false">
      <c r="B53" s="1" t="s">
        <v>1207</v>
      </c>
    </row>
    <row r="54" customFormat="false" ht="15" hidden="false" customHeight="true" outlineLevel="0" collapsed="false">
      <c r="A54" s="348" t="s">
        <v>1174</v>
      </c>
      <c r="B54" s="348" t="s">
        <v>1208</v>
      </c>
    </row>
    <row r="56" customFormat="false" ht="17.25" hidden="false" customHeight="true" outlineLevel="0" collapsed="false">
      <c r="A56" s="346" t="s">
        <v>1209</v>
      </c>
      <c r="B56" s="347"/>
    </row>
    <row r="58" customFormat="false" ht="15" hidden="false" customHeight="true" outlineLevel="0" collapsed="false">
      <c r="A58" s="110" t="s">
        <v>1172</v>
      </c>
      <c r="B58" s="1" t="s">
        <v>1210</v>
      </c>
    </row>
    <row r="59" customFormat="false" ht="15" hidden="false" customHeight="true" outlineLevel="0" collapsed="false">
      <c r="A59" s="348" t="s">
        <v>1174</v>
      </c>
      <c r="B59" s="348" t="s">
        <v>1211</v>
      </c>
    </row>
    <row r="61" customFormat="false" ht="15" hidden="false" customHeight="true" outlineLevel="0" collapsed="false">
      <c r="A61" s="363"/>
    </row>
    <row r="62" customFormat="false" ht="18.75" hidden="false" customHeight="true" outlineLevel="0" collapsed="false">
      <c r="A62" s="109" t="s">
        <v>1212</v>
      </c>
    </row>
    <row r="64" customFormat="false" ht="15" hidden="false" customHeight="true" outlineLevel="0" collapsed="false">
      <c r="A64" s="364" t="s">
        <v>1213</v>
      </c>
      <c r="B64" s="364" t="s">
        <v>1214</v>
      </c>
    </row>
    <row r="65" customFormat="false" ht="15" hidden="false" customHeight="true" outlineLevel="0" collapsed="false">
      <c r="A65" s="1" t="s">
        <v>1215</v>
      </c>
      <c r="B65" s="1" t="s">
        <v>1216</v>
      </c>
    </row>
    <row r="66" customFormat="false" ht="15" hidden="false" customHeight="true" outlineLevel="0" collapsed="false">
      <c r="A66" s="1" t="s">
        <v>1217</v>
      </c>
      <c r="B66" s="1" t="s">
        <v>1218</v>
      </c>
    </row>
    <row r="67" customFormat="false" ht="15" hidden="false" customHeight="true" outlineLevel="0" collapsed="false">
      <c r="A67" s="1" t="s">
        <v>1219</v>
      </c>
      <c r="B67" s="1" t="s">
        <v>1220</v>
      </c>
    </row>
    <row r="68" customFormat="false" ht="15" hidden="false" customHeight="true" outlineLevel="0" collapsed="false">
      <c r="A68" s="1" t="s">
        <v>1221</v>
      </c>
      <c r="B68" s="1" t="s">
        <v>1222</v>
      </c>
    </row>
    <row r="69" customFormat="false" ht="15" hidden="false" customHeight="true" outlineLevel="0" collapsed="false">
      <c r="A69" s="1" t="s">
        <v>1223</v>
      </c>
      <c r="B69" s="1" t="s">
        <v>1224</v>
      </c>
    </row>
    <row r="71" customFormat="false" ht="18.75" hidden="false" customHeight="true" outlineLevel="0" collapsed="false">
      <c r="A71" s="109" t="s">
        <v>1225</v>
      </c>
    </row>
    <row r="73" customFormat="false" ht="15" hidden="false" customHeight="true" outlineLevel="0" collapsed="false">
      <c r="A73" s="364" t="s">
        <v>1226</v>
      </c>
      <c r="B73" s="364" t="s">
        <v>1227</v>
      </c>
    </row>
    <row r="74" customFormat="false" ht="15" hidden="false" customHeight="true" outlineLevel="0" collapsed="false">
      <c r="A74" s="115" t="s">
        <v>1228</v>
      </c>
      <c r="B74" s="1" t="s">
        <v>1229</v>
      </c>
    </row>
    <row r="75" customFormat="false" ht="15" hidden="false" customHeight="true" outlineLevel="0" collapsed="false">
      <c r="A75" s="115" t="s">
        <v>1230</v>
      </c>
      <c r="B75" s="1" t="s">
        <v>1231</v>
      </c>
    </row>
    <row r="76" customFormat="false" ht="15" hidden="false" customHeight="true" outlineLevel="0" collapsed="false">
      <c r="A76" s="115" t="s">
        <v>1232</v>
      </c>
      <c r="B76" s="1" t="s">
        <v>1233</v>
      </c>
    </row>
    <row r="77" customFormat="false" ht="15" hidden="false" customHeight="true" outlineLevel="0" collapsed="false">
      <c r="A77" s="115" t="s">
        <v>1234</v>
      </c>
      <c r="B77" s="1" t="s">
        <v>1235</v>
      </c>
    </row>
    <row r="78" customFormat="false" ht="15" hidden="false" customHeight="true" outlineLevel="0" collapsed="false">
      <c r="A78" s="115" t="s">
        <v>1236</v>
      </c>
      <c r="B78" s="1" t="s">
        <v>1237</v>
      </c>
    </row>
    <row r="79" customFormat="false" ht="15" hidden="false" customHeight="true" outlineLevel="0" collapsed="false">
      <c r="A79" s="115" t="s">
        <v>1238</v>
      </c>
      <c r="B79" s="1" t="s">
        <v>1239</v>
      </c>
    </row>
    <row r="80" customFormat="false" ht="15" hidden="false" customHeight="true" outlineLevel="0" collapsed="false">
      <c r="A80" s="115" t="s">
        <v>1240</v>
      </c>
      <c r="B80" s="1" t="s">
        <v>1241</v>
      </c>
    </row>
  </sheetData>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2" activeCellId="0" sqref="D22"/>
    </sheetView>
  </sheetViews>
  <sheetFormatPr defaultColWidth="10.5390625" defaultRowHeight="15" zeroHeight="false" outlineLevelRow="0" outlineLevelCol="0"/>
  <cols>
    <col collapsed="false" customWidth="true" hidden="false" outlineLevel="0" max="1" min="1" style="1" width="38.14"/>
    <col collapsed="false" customWidth="true" hidden="false" outlineLevel="0" max="2" min="2" style="1" width="47.57"/>
    <col collapsed="false" customWidth="true" hidden="false" outlineLevel="0" max="3" min="3" style="1" width="28.57"/>
    <col collapsed="false" customWidth="true" hidden="false" outlineLevel="0" max="6" min="4" style="1" width="24.71"/>
  </cols>
  <sheetData>
    <row r="1" customFormat="false" ht="45" hidden="false" customHeight="true" outlineLevel="0" collapsed="false">
      <c r="A1" s="365" t="s">
        <v>1242</v>
      </c>
      <c r="B1" s="287"/>
      <c r="C1" s="287"/>
      <c r="D1" s="287"/>
      <c r="E1" s="287"/>
      <c r="F1" s="287"/>
      <c r="G1" s="287"/>
      <c r="H1" s="287"/>
    </row>
    <row r="2" customFormat="false" ht="18" hidden="false" customHeight="true" outlineLevel="0" collapsed="false">
      <c r="A2" s="366" t="s">
        <v>1243</v>
      </c>
      <c r="B2" s="287"/>
      <c r="C2" s="287"/>
      <c r="D2" s="287"/>
      <c r="E2" s="287"/>
      <c r="F2" s="287"/>
      <c r="G2" s="287"/>
      <c r="H2" s="287"/>
    </row>
    <row r="3" customFormat="false" ht="15.75" hidden="false" customHeight="true" outlineLevel="0" collapsed="false">
      <c r="A3" s="367" t="s">
        <v>1244</v>
      </c>
      <c r="B3" s="287"/>
      <c r="C3" s="287"/>
      <c r="D3" s="287"/>
      <c r="E3" s="287"/>
      <c r="F3" s="287"/>
      <c r="G3" s="287"/>
      <c r="H3" s="287"/>
    </row>
    <row r="4" customFormat="false" ht="9.75" hidden="false" customHeight="true" outlineLevel="0" collapsed="false">
      <c r="A4" s="363"/>
      <c r="B4" s="363"/>
      <c r="C4" s="363"/>
      <c r="D4" s="363"/>
      <c r="E4" s="363"/>
      <c r="F4" s="363"/>
      <c r="G4" s="363"/>
      <c r="H4" s="363"/>
    </row>
    <row r="5" customFormat="false" ht="30" hidden="false" customHeight="true" outlineLevel="0" collapsed="false">
      <c r="A5" s="368" t="s">
        <v>1245</v>
      </c>
      <c r="B5" s="369"/>
      <c r="C5" s="369"/>
      <c r="D5" s="369"/>
      <c r="E5" s="369"/>
      <c r="F5" s="369"/>
      <c r="G5" s="369"/>
      <c r="H5" s="369"/>
    </row>
    <row r="6" customFormat="false" ht="15" hidden="false" customHeight="true" outlineLevel="0" collapsed="false">
      <c r="A6" s="370" t="s">
        <v>38</v>
      </c>
      <c r="B6" s="371" t="s">
        <v>1246</v>
      </c>
    </row>
    <row r="7" customFormat="false" ht="15" hidden="false" customHeight="true" outlineLevel="0" collapsed="false">
      <c r="A7" s="370" t="s">
        <v>40</v>
      </c>
      <c r="B7" s="371" t="s">
        <v>1247</v>
      </c>
    </row>
    <row r="8" customFormat="false" ht="15" hidden="false" customHeight="true" outlineLevel="0" collapsed="false">
      <c r="A8" s="370" t="s">
        <v>42</v>
      </c>
      <c r="B8" s="371" t="s">
        <v>1248</v>
      </c>
    </row>
    <row r="9" customFormat="false" ht="9.75" hidden="false" customHeight="true" outlineLevel="0" collapsed="false"/>
    <row r="10" customFormat="false" ht="30" hidden="false" customHeight="true" outlineLevel="0" collapsed="false">
      <c r="A10" s="368" t="s">
        <v>1249</v>
      </c>
      <c r="B10" s="369"/>
      <c r="C10" s="369"/>
      <c r="D10" s="369"/>
      <c r="E10" s="369"/>
      <c r="F10" s="369"/>
      <c r="G10" s="369"/>
      <c r="H10" s="369"/>
    </row>
    <row r="11" customFormat="false" ht="15" hidden="false" customHeight="true" outlineLevel="0" collapsed="false">
      <c r="A11" s="372" t="s">
        <v>45</v>
      </c>
      <c r="B11" s="372" t="s">
        <v>1250</v>
      </c>
      <c r="C11" s="372" t="s">
        <v>48</v>
      </c>
      <c r="D11" s="372" t="s">
        <v>49</v>
      </c>
      <c r="E11" s="372" t="s">
        <v>421</v>
      </c>
    </row>
    <row r="12" customFormat="false" ht="15" hidden="false" customHeight="true" outlineLevel="0" collapsed="false">
      <c r="A12" s="373" t="s">
        <v>50</v>
      </c>
      <c r="B12" s="374" t="s">
        <v>51</v>
      </c>
      <c r="C12" s="375" t="s">
        <v>52</v>
      </c>
      <c r="D12" s="375" t="s">
        <v>1251</v>
      </c>
      <c r="E12" s="376" t="s">
        <v>425</v>
      </c>
    </row>
    <row r="13" customFormat="false" ht="15" hidden="false" customHeight="true" outlineLevel="0" collapsed="false">
      <c r="A13" s="377" t="s">
        <v>54</v>
      </c>
      <c r="B13" s="378" t="s">
        <v>1252</v>
      </c>
      <c r="C13" s="379" t="s">
        <v>57</v>
      </c>
      <c r="D13" s="379" t="s">
        <v>1253</v>
      </c>
      <c r="E13" s="380" t="s">
        <v>429</v>
      </c>
    </row>
    <row r="14" customFormat="false" ht="15" hidden="false" customHeight="true" outlineLevel="0" collapsed="false">
      <c r="A14" s="381" t="s">
        <v>59</v>
      </c>
      <c r="B14" s="382" t="s">
        <v>1254</v>
      </c>
      <c r="C14" s="383" t="s">
        <v>62</v>
      </c>
      <c r="D14" s="383" t="s">
        <v>1255</v>
      </c>
      <c r="E14" s="384" t="s">
        <v>433</v>
      </c>
    </row>
    <row r="15" customFormat="false" ht="30" hidden="false" customHeight="true" outlineLevel="0" collapsed="false"/>
    <row r="16" customFormat="false" ht="30" hidden="false" customHeight="true" outlineLevel="0" collapsed="false">
      <c r="A16" s="368" t="s">
        <v>1256</v>
      </c>
      <c r="B16" s="369"/>
      <c r="C16" s="369"/>
      <c r="D16" s="369"/>
      <c r="E16" s="369"/>
      <c r="F16" s="369"/>
      <c r="G16" s="369"/>
      <c r="H16" s="369"/>
    </row>
    <row r="17" customFormat="false" ht="15" hidden="false" customHeight="true" outlineLevel="0" collapsed="false">
      <c r="A17" s="372" t="s">
        <v>168</v>
      </c>
      <c r="B17" s="372" t="s">
        <v>169</v>
      </c>
      <c r="C17" s="372" t="s">
        <v>730</v>
      </c>
      <c r="D17" s="372" t="s">
        <v>1257</v>
      </c>
    </row>
    <row r="18" customFormat="false" ht="15" hidden="false" customHeight="true" outlineLevel="0" collapsed="false">
      <c r="A18" s="385" t="s">
        <v>1258</v>
      </c>
      <c r="B18" s="386" t="s">
        <v>1259</v>
      </c>
      <c r="C18" s="387" t="s">
        <v>174</v>
      </c>
      <c r="D18" s="388" t="s">
        <v>1260</v>
      </c>
    </row>
    <row r="19" customFormat="false" ht="15" hidden="false" customHeight="true" outlineLevel="0" collapsed="false">
      <c r="A19" s="389" t="s">
        <v>1261</v>
      </c>
      <c r="B19" s="390" t="s">
        <v>1262</v>
      </c>
      <c r="C19" s="391" t="s">
        <v>178</v>
      </c>
      <c r="D19" s="392" t="s">
        <v>1263</v>
      </c>
    </row>
    <row r="20" customFormat="false" ht="15" hidden="false" customHeight="true" outlineLevel="0" collapsed="false">
      <c r="A20" s="385" t="s">
        <v>1264</v>
      </c>
      <c r="B20" s="386" t="s">
        <v>1265</v>
      </c>
      <c r="C20" s="387" t="s">
        <v>182</v>
      </c>
      <c r="D20" s="388" t="s">
        <v>1266</v>
      </c>
    </row>
    <row r="21" customFormat="false" ht="15" hidden="false" customHeight="true" outlineLevel="0" collapsed="false">
      <c r="A21" s="363"/>
      <c r="B21" s="363"/>
    </row>
    <row r="22" customFormat="false" ht="15" hidden="false" customHeight="true" outlineLevel="0" collapsed="false">
      <c r="A22" s="393" t="s">
        <v>1267</v>
      </c>
    </row>
    <row r="23" customFormat="false" ht="15" hidden="false" customHeight="true" outlineLevel="0" collapsed="false">
      <c r="A23" s="394" t="s">
        <v>1268</v>
      </c>
      <c r="B23" s="394" t="s">
        <v>1269</v>
      </c>
    </row>
    <row r="24" customFormat="false" ht="15" hidden="false" customHeight="true" outlineLevel="0" collapsed="false">
      <c r="A24" s="394" t="s">
        <v>1270</v>
      </c>
      <c r="B24" s="394" t="s">
        <v>1271</v>
      </c>
    </row>
    <row r="25" customFormat="false" ht="15" hidden="false" customHeight="true" outlineLevel="0" collapsed="false">
      <c r="A25" s="394" t="s">
        <v>1272</v>
      </c>
    </row>
    <row r="26" customFormat="false" ht="30" hidden="false" customHeight="true" outlineLevel="0" collapsed="false"/>
    <row r="27" customFormat="false" ht="30" hidden="false" customHeight="true" outlineLevel="0" collapsed="false">
      <c r="A27" s="368" t="s">
        <v>1273</v>
      </c>
      <c r="B27" s="369"/>
      <c r="C27" s="369"/>
      <c r="D27" s="369"/>
      <c r="E27" s="369"/>
      <c r="F27" s="369"/>
      <c r="G27" s="369"/>
      <c r="H27" s="369"/>
    </row>
    <row r="28" customFormat="false" ht="15" hidden="false" customHeight="true" outlineLevel="0" collapsed="false">
      <c r="A28" s="372" t="s">
        <v>192</v>
      </c>
      <c r="B28" s="372" t="s">
        <v>194</v>
      </c>
      <c r="C28" s="372" t="s">
        <v>195</v>
      </c>
      <c r="D28" s="372" t="s">
        <v>196</v>
      </c>
    </row>
    <row r="29" customFormat="false" ht="15" hidden="false" customHeight="true" outlineLevel="0" collapsed="false">
      <c r="A29" s="386" t="s">
        <v>197</v>
      </c>
      <c r="B29" s="395" t="s">
        <v>1274</v>
      </c>
      <c r="C29" s="386" t="s">
        <v>1275</v>
      </c>
      <c r="D29" s="386" t="s">
        <v>1276</v>
      </c>
    </row>
    <row r="30" customFormat="false" ht="15" hidden="false" customHeight="true" outlineLevel="0" collapsed="false">
      <c r="A30" s="390" t="s">
        <v>202</v>
      </c>
      <c r="B30" s="396" t="s">
        <v>1277</v>
      </c>
      <c r="C30" s="390" t="s">
        <v>205</v>
      </c>
      <c r="D30" s="390" t="s">
        <v>1278</v>
      </c>
    </row>
    <row r="31" customFormat="false" ht="15" hidden="false" customHeight="true" outlineLevel="0" collapsed="false">
      <c r="A31" s="386" t="s">
        <v>212</v>
      </c>
      <c r="B31" s="395" t="s">
        <v>1279</v>
      </c>
      <c r="C31" s="386" t="s">
        <v>215</v>
      </c>
      <c r="D31" s="386" t="s">
        <v>1280</v>
      </c>
    </row>
    <row r="32" customFormat="false" ht="15" hidden="false" customHeight="true" outlineLevel="0" collapsed="false">
      <c r="A32" s="390" t="s">
        <v>217</v>
      </c>
      <c r="B32" s="396" t="s">
        <v>1281</v>
      </c>
      <c r="C32" s="390" t="s">
        <v>1282</v>
      </c>
      <c r="D32" s="390" t="s">
        <v>1283</v>
      </c>
    </row>
    <row r="33" customFormat="false" ht="15" hidden="false" customHeight="true" outlineLevel="0" collapsed="false">
      <c r="A33" s="397" t="s">
        <v>1284</v>
      </c>
      <c r="B33" s="398" t="s">
        <v>1285</v>
      </c>
      <c r="C33" s="399" t="s">
        <v>1286</v>
      </c>
      <c r="D33" s="400" t="s">
        <v>1287</v>
      </c>
    </row>
    <row r="34" customFormat="false" ht="30" hidden="false" customHeight="true" outlineLevel="0" collapsed="false"/>
    <row r="35" customFormat="false" ht="30" hidden="false" customHeight="true" outlineLevel="0" collapsed="false">
      <c r="A35" s="368" t="s">
        <v>1288</v>
      </c>
      <c r="B35" s="369"/>
      <c r="C35" s="369"/>
      <c r="D35" s="369"/>
      <c r="E35" s="369"/>
      <c r="F35" s="369"/>
      <c r="G35" s="369"/>
      <c r="H35" s="369"/>
    </row>
    <row r="36" customFormat="false" ht="15" hidden="false" customHeight="true" outlineLevel="0" collapsed="false">
      <c r="A36" s="401"/>
      <c r="B36" s="372" t="s">
        <v>123</v>
      </c>
      <c r="C36" s="372" t="s">
        <v>124</v>
      </c>
      <c r="D36" s="372" t="s">
        <v>125</v>
      </c>
      <c r="E36" s="372" t="s">
        <v>126</v>
      </c>
      <c r="F36" s="372" t="s">
        <v>127</v>
      </c>
    </row>
    <row r="37" customFormat="false" ht="15" hidden="false" customHeight="true" outlineLevel="0" collapsed="false">
      <c r="A37" s="385" t="s">
        <v>1289</v>
      </c>
      <c r="B37" s="402" t="n">
        <v>57</v>
      </c>
      <c r="C37" s="402" t="n">
        <v>204</v>
      </c>
      <c r="D37" s="402" t="n">
        <v>368</v>
      </c>
      <c r="E37" s="402" t="n">
        <v>539</v>
      </c>
      <c r="F37" s="402" t="n">
        <v>735</v>
      </c>
    </row>
    <row r="38" customFormat="false" ht="15" hidden="false" customHeight="true" outlineLevel="0" collapsed="false">
      <c r="A38" s="389" t="s">
        <v>1290</v>
      </c>
      <c r="B38" s="396" t="s">
        <v>130</v>
      </c>
      <c r="C38" s="396" t="s">
        <v>131</v>
      </c>
      <c r="D38" s="396" t="s">
        <v>132</v>
      </c>
      <c r="E38" s="396" t="s">
        <v>133</v>
      </c>
      <c r="F38" s="396" t="s">
        <v>134</v>
      </c>
    </row>
    <row r="39" customFormat="false" ht="15" hidden="false" customHeight="true" outlineLevel="0" collapsed="false">
      <c r="A39" s="403" t="s">
        <v>1291</v>
      </c>
      <c r="B39" s="404" t="s">
        <v>1292</v>
      </c>
      <c r="C39" s="404" t="s">
        <v>1293</v>
      </c>
      <c r="D39" s="404" t="s">
        <v>1294</v>
      </c>
      <c r="E39" s="404" t="s">
        <v>1295</v>
      </c>
      <c r="F39" s="404" t="s">
        <v>1296</v>
      </c>
    </row>
    <row r="40" customFormat="false" ht="15" hidden="false" customHeight="true" outlineLevel="0" collapsed="false">
      <c r="A40" s="405" t="s">
        <v>1297</v>
      </c>
      <c r="B40" s="406" t="s">
        <v>1298</v>
      </c>
      <c r="C40" s="406" t="s">
        <v>1299</v>
      </c>
      <c r="D40" s="406" t="s">
        <v>1300</v>
      </c>
      <c r="E40" s="406" t="s">
        <v>1301</v>
      </c>
      <c r="F40" s="406" t="s">
        <v>1302</v>
      </c>
    </row>
    <row r="41" customFormat="false" ht="15" hidden="false" customHeight="true" outlineLevel="0" collapsed="false">
      <c r="A41" s="385" t="s">
        <v>1303</v>
      </c>
      <c r="B41" s="395" t="s">
        <v>1304</v>
      </c>
      <c r="C41" s="395" t="s">
        <v>1305</v>
      </c>
      <c r="D41" s="395" t="s">
        <v>1306</v>
      </c>
      <c r="E41" s="395" t="s">
        <v>1307</v>
      </c>
      <c r="F41" s="395" t="s">
        <v>1308</v>
      </c>
    </row>
    <row r="42" customFormat="false" ht="15" hidden="false" customHeight="true" outlineLevel="0" collapsed="false">
      <c r="A42" s="389" t="s">
        <v>833</v>
      </c>
      <c r="B42" s="407" t="s">
        <v>1309</v>
      </c>
      <c r="C42" s="407" t="s">
        <v>1310</v>
      </c>
      <c r="D42" s="392" t="s">
        <v>1311</v>
      </c>
      <c r="E42" s="392" t="s">
        <v>1312</v>
      </c>
      <c r="F42" s="392" t="s">
        <v>1313</v>
      </c>
    </row>
    <row r="43" customFormat="false" ht="15" hidden="false" customHeight="true" outlineLevel="0" collapsed="false">
      <c r="A43" s="385" t="s">
        <v>1314</v>
      </c>
      <c r="B43" s="408" t="s">
        <v>1315</v>
      </c>
      <c r="C43" s="408" t="s">
        <v>1316</v>
      </c>
      <c r="D43" s="408" t="s">
        <v>1317</v>
      </c>
      <c r="E43" s="408" t="s">
        <v>1318</v>
      </c>
      <c r="F43" s="388" t="s">
        <v>1319</v>
      </c>
    </row>
    <row r="44" customFormat="false" ht="30" hidden="false" customHeight="true" outlineLevel="0" collapsed="false"/>
    <row r="45" customFormat="false" ht="30" hidden="false" customHeight="true" outlineLevel="0" collapsed="false">
      <c r="A45" s="368" t="s">
        <v>1320</v>
      </c>
      <c r="B45" s="369"/>
      <c r="C45" s="369"/>
      <c r="D45" s="369"/>
      <c r="E45" s="369"/>
      <c r="F45" s="369"/>
      <c r="G45" s="369"/>
      <c r="H45" s="369"/>
    </row>
    <row r="46" customFormat="false" ht="15" hidden="false" customHeight="true" outlineLevel="0" collapsed="false">
      <c r="A46" s="401"/>
      <c r="B46" s="372" t="s">
        <v>123</v>
      </c>
      <c r="C46" s="372" t="s">
        <v>124</v>
      </c>
      <c r="D46" s="372" t="s">
        <v>125</v>
      </c>
      <c r="E46" s="372" t="s">
        <v>126</v>
      </c>
      <c r="F46" s="372" t="s">
        <v>127</v>
      </c>
    </row>
    <row r="47" customFormat="false" ht="15" hidden="false" customHeight="true" outlineLevel="0" collapsed="false">
      <c r="A47" s="386" t="s">
        <v>1321</v>
      </c>
      <c r="B47" s="395" t="s">
        <v>1322</v>
      </c>
      <c r="C47" s="395" t="s">
        <v>1323</v>
      </c>
      <c r="D47" s="395" t="s">
        <v>1324</v>
      </c>
      <c r="E47" s="395" t="s">
        <v>1325</v>
      </c>
      <c r="F47" s="395" t="s">
        <v>1326</v>
      </c>
    </row>
    <row r="48" customFormat="false" ht="15" hidden="false" customHeight="true" outlineLevel="0" collapsed="false">
      <c r="A48" s="390" t="s">
        <v>1327</v>
      </c>
      <c r="B48" s="409" t="s">
        <v>1328</v>
      </c>
      <c r="C48" s="409" t="s">
        <v>1329</v>
      </c>
      <c r="D48" s="409" t="s">
        <v>1330</v>
      </c>
      <c r="E48" s="410" t="s">
        <v>1331</v>
      </c>
      <c r="F48" s="410" t="s">
        <v>1332</v>
      </c>
    </row>
    <row r="49" customFormat="false" ht="15" hidden="false" customHeight="true" outlineLevel="0" collapsed="false">
      <c r="A49" s="385" t="s">
        <v>1333</v>
      </c>
      <c r="B49" s="387" t="s">
        <v>1323</v>
      </c>
      <c r="C49" s="387" t="s">
        <v>1324</v>
      </c>
      <c r="D49" s="411" t="s">
        <v>1325</v>
      </c>
      <c r="E49" s="387" t="s">
        <v>1326</v>
      </c>
      <c r="F49" s="412" t="s">
        <v>1334</v>
      </c>
    </row>
    <row r="50" customFormat="false" ht="15" hidden="false" customHeight="true" outlineLevel="0" collapsed="false">
      <c r="A50" s="363"/>
      <c r="B50" s="363"/>
      <c r="C50" s="363"/>
      <c r="D50" s="363"/>
      <c r="E50" s="363"/>
      <c r="F50" s="363"/>
    </row>
    <row r="51" customFormat="false" ht="15" hidden="false" customHeight="true" outlineLevel="0" collapsed="false">
      <c r="A51" s="397" t="s">
        <v>1335</v>
      </c>
      <c r="B51" s="287"/>
      <c r="C51" s="287"/>
      <c r="D51" s="287"/>
      <c r="E51" s="287"/>
      <c r="F51" s="287"/>
    </row>
    <row r="52" customFormat="false" ht="30" hidden="false" customHeight="true" outlineLevel="0" collapsed="false"/>
    <row r="53" customFormat="false" ht="30" hidden="false" customHeight="true" outlineLevel="0" collapsed="false">
      <c r="A53" s="368" t="s">
        <v>1336</v>
      </c>
      <c r="B53" s="369"/>
      <c r="C53" s="369"/>
      <c r="D53" s="369"/>
      <c r="E53" s="369"/>
      <c r="F53" s="369"/>
      <c r="G53" s="369"/>
      <c r="H53" s="369"/>
    </row>
    <row r="54" customFormat="false" ht="15" hidden="false" customHeight="true" outlineLevel="0" collapsed="false">
      <c r="A54" s="372" t="s">
        <v>333</v>
      </c>
      <c r="B54" s="372" t="s">
        <v>334</v>
      </c>
      <c r="C54" s="372" t="s">
        <v>69</v>
      </c>
      <c r="D54" s="372" t="s">
        <v>149</v>
      </c>
    </row>
    <row r="55" customFormat="false" ht="15" hidden="false" customHeight="true" outlineLevel="0" collapsed="false">
      <c r="A55" s="375" t="s">
        <v>337</v>
      </c>
      <c r="B55" s="374" t="s">
        <v>1337</v>
      </c>
      <c r="C55" s="374" t="s">
        <v>80</v>
      </c>
      <c r="D55" s="375" t="s">
        <v>1338</v>
      </c>
    </row>
    <row r="56" customFormat="false" ht="15" hidden="false" customHeight="true" outlineLevel="0" collapsed="false">
      <c r="A56" s="375" t="s">
        <v>341</v>
      </c>
      <c r="B56" s="374" t="s">
        <v>1339</v>
      </c>
      <c r="C56" s="374" t="s">
        <v>80</v>
      </c>
      <c r="D56" s="375" t="s">
        <v>344</v>
      </c>
    </row>
    <row r="57" customFormat="false" ht="15" hidden="false" customHeight="true" outlineLevel="0" collapsed="false">
      <c r="A57" s="375" t="s">
        <v>345</v>
      </c>
      <c r="B57" s="374" t="s">
        <v>1339</v>
      </c>
      <c r="C57" s="374" t="s">
        <v>80</v>
      </c>
      <c r="D57" s="375" t="s">
        <v>347</v>
      </c>
    </row>
    <row r="58" customFormat="false" ht="15" hidden="false" customHeight="true" outlineLevel="0" collapsed="false">
      <c r="A58" s="375" t="s">
        <v>348</v>
      </c>
      <c r="B58" s="374" t="s">
        <v>1339</v>
      </c>
      <c r="C58" s="374" t="s">
        <v>80</v>
      </c>
      <c r="D58" s="375" t="s">
        <v>1340</v>
      </c>
    </row>
    <row r="59" customFormat="false" ht="15" hidden="false" customHeight="true" outlineLevel="0" collapsed="false">
      <c r="A59" s="413" t="s">
        <v>351</v>
      </c>
      <c r="B59" s="414" t="s">
        <v>352</v>
      </c>
      <c r="C59" s="414" t="s">
        <v>354</v>
      </c>
      <c r="D59" s="413" t="s">
        <v>355</v>
      </c>
    </row>
    <row r="60" customFormat="false" ht="15" hidden="false" customHeight="true" outlineLevel="0" collapsed="false">
      <c r="A60" s="379" t="s">
        <v>356</v>
      </c>
      <c r="B60" s="378" t="s">
        <v>357</v>
      </c>
      <c r="C60" s="378" t="s">
        <v>359</v>
      </c>
      <c r="D60" s="379" t="s">
        <v>360</v>
      </c>
    </row>
    <row r="61" customFormat="false" ht="15" hidden="false" customHeight="true" outlineLevel="0" collapsed="false">
      <c r="A61" s="379" t="s">
        <v>1341</v>
      </c>
      <c r="B61" s="378" t="s">
        <v>357</v>
      </c>
      <c r="C61" s="378" t="s">
        <v>359</v>
      </c>
      <c r="D61" s="379" t="s">
        <v>1342</v>
      </c>
    </row>
    <row r="62" customFormat="false" ht="15" hidden="false" customHeight="true" outlineLevel="0" collapsed="false">
      <c r="A62" s="379" t="s">
        <v>1343</v>
      </c>
      <c r="B62" s="378" t="s">
        <v>1344</v>
      </c>
      <c r="C62" s="378" t="s">
        <v>359</v>
      </c>
      <c r="D62" s="379" t="s">
        <v>1345</v>
      </c>
    </row>
    <row r="63" customFormat="false" ht="30" hidden="false" customHeight="true" outlineLevel="0" collapsed="false">
      <c r="A63" s="383" t="s">
        <v>372</v>
      </c>
      <c r="B63" s="382" t="s">
        <v>1346</v>
      </c>
      <c r="C63" s="382" t="s">
        <v>375</v>
      </c>
      <c r="D63" s="383" t="s">
        <v>1347</v>
      </c>
    </row>
    <row r="64" customFormat="false" ht="30" hidden="false" customHeight="true" outlineLevel="0" collapsed="false"/>
    <row r="65" customFormat="false" ht="15" hidden="false" customHeight="true" outlineLevel="0" collapsed="false">
      <c r="A65" s="368" t="s">
        <v>1348</v>
      </c>
      <c r="B65" s="369"/>
      <c r="C65" s="369"/>
      <c r="D65" s="369"/>
      <c r="E65" s="369"/>
      <c r="F65" s="369"/>
      <c r="G65" s="369"/>
      <c r="H65" s="369"/>
    </row>
    <row r="66" customFormat="false" ht="15" hidden="false" customHeight="true" outlineLevel="0" collapsed="false">
      <c r="A66" s="372" t="s">
        <v>334</v>
      </c>
      <c r="B66" s="372" t="s">
        <v>378</v>
      </c>
      <c r="C66" s="372" t="s">
        <v>40</v>
      </c>
      <c r="D66" s="372" t="s">
        <v>1349</v>
      </c>
    </row>
    <row r="67" customFormat="false" ht="15" hidden="false" customHeight="true" outlineLevel="0" collapsed="false">
      <c r="A67" s="386" t="s">
        <v>1350</v>
      </c>
      <c r="B67" s="386" t="s">
        <v>1351</v>
      </c>
      <c r="C67" s="386" t="s">
        <v>1352</v>
      </c>
      <c r="D67" s="387" t="s">
        <v>385</v>
      </c>
    </row>
    <row r="68" customFormat="false" ht="15" hidden="false" customHeight="true" outlineLevel="0" collapsed="false">
      <c r="A68" s="390" t="s">
        <v>124</v>
      </c>
      <c r="B68" s="390" t="s">
        <v>1353</v>
      </c>
      <c r="C68" s="390" t="s">
        <v>388</v>
      </c>
      <c r="D68" s="391" t="s">
        <v>389</v>
      </c>
    </row>
    <row r="69" customFormat="false" ht="15" hidden="false" customHeight="true" outlineLevel="0" collapsed="false">
      <c r="A69" s="386" t="s">
        <v>125</v>
      </c>
      <c r="B69" s="386" t="s">
        <v>1354</v>
      </c>
      <c r="C69" s="386" t="s">
        <v>392</v>
      </c>
      <c r="D69" s="387" t="s">
        <v>393</v>
      </c>
    </row>
    <row r="70" customFormat="false" ht="30" hidden="false" customHeight="true" outlineLevel="0" collapsed="false">
      <c r="A70" s="390" t="s">
        <v>126</v>
      </c>
      <c r="B70" s="390" t="s">
        <v>1355</v>
      </c>
      <c r="C70" s="390" t="s">
        <v>396</v>
      </c>
      <c r="D70" s="391" t="s">
        <v>397</v>
      </c>
    </row>
    <row r="71" customFormat="false" ht="30" hidden="false" customHeight="true" outlineLevel="0" collapsed="false"/>
    <row r="72" customFormat="false" ht="15" hidden="false" customHeight="true" outlineLevel="0" collapsed="false">
      <c r="A72" s="368" t="s">
        <v>1356</v>
      </c>
      <c r="B72" s="369"/>
      <c r="C72" s="369"/>
      <c r="D72" s="369"/>
      <c r="E72" s="369"/>
      <c r="F72" s="369"/>
      <c r="G72" s="369"/>
      <c r="H72" s="369"/>
    </row>
    <row r="73" customFormat="false" ht="15" hidden="false" customHeight="true" outlineLevel="0" collapsed="false">
      <c r="A73" s="372" t="s">
        <v>148</v>
      </c>
      <c r="B73" s="372" t="s">
        <v>149</v>
      </c>
      <c r="C73" s="372" t="s">
        <v>150</v>
      </c>
      <c r="D73" s="372" t="s">
        <v>151</v>
      </c>
    </row>
    <row r="74" customFormat="false" ht="15" hidden="false" customHeight="true" outlineLevel="0" collapsed="false">
      <c r="A74" s="386" t="s">
        <v>1357</v>
      </c>
      <c r="B74" s="408" t="s">
        <v>153</v>
      </c>
      <c r="C74" s="415" t="s">
        <v>154</v>
      </c>
      <c r="D74" s="386" t="s">
        <v>1358</v>
      </c>
    </row>
    <row r="75" customFormat="false" ht="15" hidden="false" customHeight="true" outlineLevel="0" collapsed="false">
      <c r="A75" s="390" t="s">
        <v>156</v>
      </c>
      <c r="B75" s="407" t="s">
        <v>153</v>
      </c>
      <c r="C75" s="407" t="s">
        <v>153</v>
      </c>
      <c r="D75" s="390" t="s">
        <v>1359</v>
      </c>
    </row>
    <row r="76" customFormat="false" ht="15" hidden="false" customHeight="true" outlineLevel="0" collapsed="false">
      <c r="A76" s="386" t="s">
        <v>1360</v>
      </c>
      <c r="B76" s="415" t="s">
        <v>154</v>
      </c>
      <c r="C76" s="415" t="s">
        <v>154</v>
      </c>
      <c r="D76" s="386" t="s">
        <v>1361</v>
      </c>
    </row>
    <row r="77" customFormat="false" ht="15" hidden="false" customHeight="true" outlineLevel="0" collapsed="false">
      <c r="A77" s="390" t="s">
        <v>1362</v>
      </c>
      <c r="B77" s="416" t="s">
        <v>154</v>
      </c>
      <c r="C77" s="416" t="s">
        <v>154</v>
      </c>
      <c r="D77" s="390" t="s">
        <v>1363</v>
      </c>
    </row>
    <row r="78" customFormat="false" ht="30" hidden="false" customHeight="true" outlineLevel="0" collapsed="false">
      <c r="A78" s="386" t="s">
        <v>1364</v>
      </c>
      <c r="B78" s="415" t="s">
        <v>154</v>
      </c>
      <c r="C78" s="408" t="s">
        <v>153</v>
      </c>
      <c r="D78" s="386" t="s">
        <v>1365</v>
      </c>
    </row>
    <row r="79" customFormat="false" ht="30" hidden="false" customHeight="true" outlineLevel="0" collapsed="false"/>
    <row r="80" customFormat="false" ht="15.75" hidden="false" customHeight="true" outlineLevel="0" collapsed="false">
      <c r="A80" s="368" t="s">
        <v>1366</v>
      </c>
      <c r="B80" s="369"/>
      <c r="C80" s="369"/>
      <c r="D80" s="369"/>
      <c r="E80" s="369"/>
      <c r="F80" s="369"/>
      <c r="G80" s="369"/>
      <c r="H80" s="369"/>
    </row>
    <row r="81" customFormat="false" ht="15.75" hidden="false" customHeight="true" outlineLevel="0" collapsed="false">
      <c r="A81" s="417" t="s">
        <v>140</v>
      </c>
      <c r="B81" s="418" t="s">
        <v>1367</v>
      </c>
    </row>
    <row r="82" customFormat="false" ht="15.75" hidden="false" customHeight="true" outlineLevel="0" collapsed="false">
      <c r="A82" s="419" t="s">
        <v>140</v>
      </c>
      <c r="B82" s="420" t="s">
        <v>1368</v>
      </c>
    </row>
    <row r="83" customFormat="false" ht="15.75" hidden="false" customHeight="true" outlineLevel="0" collapsed="false">
      <c r="A83" s="417" t="s">
        <v>140</v>
      </c>
      <c r="B83" s="418" t="s">
        <v>1369</v>
      </c>
    </row>
    <row r="84" customFormat="false" ht="15.75" hidden="false" customHeight="true" outlineLevel="0" collapsed="false">
      <c r="A84" s="419" t="s">
        <v>140</v>
      </c>
      <c r="B84" s="421" t="s">
        <v>1370</v>
      </c>
    </row>
    <row r="85" customFormat="false" ht="15.75" hidden="false" customHeight="true" outlineLevel="0" collapsed="false">
      <c r="A85" s="419" t="s">
        <v>140</v>
      </c>
      <c r="B85" s="420" t="s">
        <v>1371</v>
      </c>
    </row>
    <row r="86" customFormat="false" ht="15.75" hidden="false" customHeight="true" outlineLevel="0" collapsed="false">
      <c r="A86" s="417" t="s">
        <v>140</v>
      </c>
      <c r="B86" s="418" t="s">
        <v>1372</v>
      </c>
    </row>
    <row r="87" customFormat="false" ht="15.75" hidden="false" customHeight="true" outlineLevel="0" collapsed="false">
      <c r="A87" s="422" t="s">
        <v>1373</v>
      </c>
      <c r="B87" s="423" t="s">
        <v>1374</v>
      </c>
    </row>
    <row r="88" customFormat="false" ht="15" hidden="false" customHeight="true" outlineLevel="0" collapsed="false">
      <c r="A88" s="422" t="s">
        <v>1375</v>
      </c>
      <c r="B88" s="423" t="s">
        <v>1376</v>
      </c>
    </row>
    <row r="89" customFormat="false" ht="15" hidden="false" customHeight="true" outlineLevel="0" collapsed="false"/>
    <row r="90" customFormat="false" ht="15" hidden="false" customHeight="true" outlineLevel="0" collapsed="false">
      <c r="A90" s="251" t="s">
        <v>1377</v>
      </c>
    </row>
    <row r="91" customFormat="false" ht="15" hidden="false" customHeight="true" outlineLevel="0" collapsed="false">
      <c r="A91" s="2"/>
      <c r="B91" s="2"/>
      <c r="C91" s="2"/>
      <c r="D91" s="2"/>
      <c r="E91" s="2"/>
      <c r="F91" s="2"/>
    </row>
    <row r="92" customFormat="false" ht="48" hidden="false" customHeight="true" outlineLevel="0" collapsed="false">
      <c r="A92" s="121" t="s">
        <v>526</v>
      </c>
      <c r="B92" s="121"/>
      <c r="C92" s="121" t="s">
        <v>1378</v>
      </c>
      <c r="D92" s="121"/>
      <c r="E92" s="121" t="s">
        <v>1379</v>
      </c>
      <c r="F92" s="121"/>
      <c r="G92" s="120" t="s">
        <v>1380</v>
      </c>
    </row>
    <row r="93" customFormat="false" ht="48" hidden="false" customHeight="true" outlineLevel="0" collapsed="false">
      <c r="A93" s="424" t="s">
        <v>1381</v>
      </c>
      <c r="B93" s="424"/>
      <c r="C93" s="424" t="s">
        <v>1382</v>
      </c>
      <c r="D93" s="424"/>
      <c r="E93" s="424" t="s">
        <v>1383</v>
      </c>
      <c r="F93" s="424"/>
      <c r="G93" s="425" t="s">
        <v>1384</v>
      </c>
    </row>
    <row r="94" customFormat="false" ht="48" hidden="false" customHeight="true" outlineLevel="0" collapsed="false">
      <c r="A94" s="424" t="s">
        <v>1385</v>
      </c>
      <c r="B94" s="424"/>
      <c r="C94" s="424" t="s">
        <v>1386</v>
      </c>
      <c r="D94" s="424"/>
      <c r="E94" s="424" t="s">
        <v>1387</v>
      </c>
      <c r="F94" s="424"/>
      <c r="G94" s="425" t="s">
        <v>1388</v>
      </c>
    </row>
    <row r="95" customFormat="false" ht="48" hidden="false" customHeight="true" outlineLevel="0" collapsed="false">
      <c r="A95" s="424" t="s">
        <v>1389</v>
      </c>
      <c r="B95" s="424"/>
      <c r="C95" s="424" t="s">
        <v>1390</v>
      </c>
      <c r="D95" s="424"/>
      <c r="E95" s="424" t="s">
        <v>1391</v>
      </c>
      <c r="F95" s="424"/>
      <c r="G95" s="425" t="s">
        <v>1392</v>
      </c>
    </row>
    <row r="96" customFormat="false" ht="32.25" hidden="false" customHeight="true" outlineLevel="0" collapsed="false">
      <c r="A96" s="426" t="s">
        <v>1393</v>
      </c>
      <c r="C96" s="426" t="s">
        <v>1394</v>
      </c>
      <c r="E96" s="426" t="s">
        <v>1395</v>
      </c>
      <c r="G96" s="425" t="s">
        <v>1396</v>
      </c>
    </row>
    <row r="97" customFormat="false" ht="15" hidden="false" customHeight="true" outlineLevel="0" collapsed="false">
      <c r="A97" s="2"/>
      <c r="B97" s="2"/>
      <c r="C97" s="2"/>
      <c r="D97" s="2"/>
      <c r="E97" s="2"/>
      <c r="F97" s="2"/>
      <c r="G97" s="2"/>
    </row>
    <row r="98" customFormat="false" ht="15" hidden="false" customHeight="true" outlineLevel="0" collapsed="false">
      <c r="A98" s="427" t="s">
        <v>1397</v>
      </c>
    </row>
  </sheetData>
  <mergeCells count="16">
    <mergeCell ref="A91:B91"/>
    <mergeCell ref="C91:D91"/>
    <mergeCell ref="E91:F91"/>
    <mergeCell ref="A92:B92"/>
    <mergeCell ref="C92:D92"/>
    <mergeCell ref="E92:F92"/>
    <mergeCell ref="A93:B93"/>
    <mergeCell ref="C93:D93"/>
    <mergeCell ref="E93:F93"/>
    <mergeCell ref="A94:B94"/>
    <mergeCell ref="C94:D94"/>
    <mergeCell ref="E94:F94"/>
    <mergeCell ref="A95:B95"/>
    <mergeCell ref="C95:D95"/>
    <mergeCell ref="E95:F95"/>
    <mergeCell ref="A97:G97"/>
  </mergeCells>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77"/>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C20" activeCellId="0" sqref="C20"/>
    </sheetView>
  </sheetViews>
  <sheetFormatPr defaultColWidth="10.5390625" defaultRowHeight="15" zeroHeight="false" outlineLevelRow="0" outlineLevelCol="0"/>
  <cols>
    <col collapsed="false" customWidth="true" hidden="false" outlineLevel="0" max="1" min="1" style="1" width="61.29"/>
    <col collapsed="false" customWidth="true" hidden="false" outlineLevel="0" max="6" min="2" style="1" width="24.71"/>
  </cols>
  <sheetData>
    <row r="1" customFormat="false" ht="21" hidden="false" customHeight="true" outlineLevel="0" collapsed="false">
      <c r="A1" s="15" t="s">
        <v>36</v>
      </c>
      <c r="B1" s="16"/>
      <c r="C1" s="16"/>
      <c r="D1" s="16"/>
      <c r="E1" s="16"/>
    </row>
    <row r="2" customFormat="false" ht="15" hidden="false" customHeight="true" outlineLevel="0" collapsed="false">
      <c r="A2" s="16"/>
      <c r="B2" s="16"/>
      <c r="C2" s="16"/>
      <c r="D2" s="16"/>
      <c r="E2" s="16"/>
    </row>
    <row r="3" customFormat="false" ht="17.25" hidden="false" customHeight="true" outlineLevel="0" collapsed="false">
      <c r="A3" s="17" t="s">
        <v>37</v>
      </c>
      <c r="B3" s="17"/>
      <c r="C3" s="17"/>
      <c r="D3" s="17"/>
      <c r="E3" s="17"/>
    </row>
    <row r="4" customFormat="false" ht="15" hidden="false" customHeight="true" outlineLevel="0" collapsed="false">
      <c r="A4" s="16"/>
      <c r="B4" s="16"/>
      <c r="C4" s="16"/>
      <c r="D4" s="16"/>
      <c r="E4" s="16"/>
    </row>
    <row r="5" customFormat="false" ht="15" hidden="false" customHeight="true" outlineLevel="0" collapsed="false">
      <c r="A5" s="18" t="s">
        <v>38</v>
      </c>
      <c r="B5" s="16" t="s">
        <v>39</v>
      </c>
      <c r="C5" s="16"/>
      <c r="D5" s="16"/>
      <c r="E5" s="16"/>
    </row>
    <row r="6" customFormat="false" ht="15" hidden="false" customHeight="true" outlineLevel="0" collapsed="false">
      <c r="A6" s="16"/>
      <c r="B6" s="16"/>
      <c r="C6" s="16"/>
      <c r="D6" s="16"/>
      <c r="E6" s="16"/>
    </row>
    <row r="7" customFormat="false" ht="15" hidden="false" customHeight="true" outlineLevel="0" collapsed="false">
      <c r="A7" s="18" t="s">
        <v>40</v>
      </c>
      <c r="B7" s="16" t="s">
        <v>41</v>
      </c>
      <c r="C7" s="16"/>
      <c r="D7" s="16"/>
      <c r="E7" s="16"/>
    </row>
    <row r="8" customFormat="false" ht="15" hidden="false" customHeight="true" outlineLevel="0" collapsed="false">
      <c r="A8" s="16"/>
      <c r="B8" s="16"/>
      <c r="C8" s="16"/>
      <c r="D8" s="16"/>
      <c r="E8" s="16"/>
    </row>
    <row r="9" customFormat="false" ht="15" hidden="false" customHeight="true" outlineLevel="0" collapsed="false">
      <c r="A9" s="18" t="s">
        <v>42</v>
      </c>
      <c r="B9" s="16" t="s">
        <v>43</v>
      </c>
      <c r="C9" s="16"/>
      <c r="D9" s="16"/>
      <c r="E9" s="16"/>
    </row>
    <row r="10" customFormat="false" ht="15" hidden="false" customHeight="true" outlineLevel="0" collapsed="false">
      <c r="A10" s="16"/>
      <c r="B10" s="16"/>
      <c r="C10" s="16"/>
      <c r="D10" s="16"/>
      <c r="E10" s="16"/>
    </row>
    <row r="11" customFormat="false" ht="17.25" hidden="false" customHeight="true" outlineLevel="0" collapsed="false">
      <c r="A11" s="17" t="s">
        <v>44</v>
      </c>
      <c r="B11" s="17"/>
      <c r="C11" s="17"/>
      <c r="D11" s="17"/>
      <c r="E11" s="17"/>
    </row>
    <row r="12" customFormat="false" ht="15" hidden="false" customHeight="true" outlineLevel="0" collapsed="false">
      <c r="A12" s="16"/>
      <c r="B12" s="16"/>
      <c r="C12" s="16"/>
      <c r="D12" s="16"/>
      <c r="E12" s="16"/>
    </row>
    <row r="13" customFormat="false" ht="15" hidden="false" customHeight="true" outlineLevel="0" collapsed="false">
      <c r="A13" s="19" t="s">
        <v>45</v>
      </c>
      <c r="B13" s="19" t="s">
        <v>46</v>
      </c>
      <c r="C13" s="19" t="s">
        <v>47</v>
      </c>
      <c r="D13" s="19" t="s">
        <v>48</v>
      </c>
      <c r="E13" s="19" t="s">
        <v>49</v>
      </c>
    </row>
    <row r="14" customFormat="false" ht="15" hidden="false" customHeight="true" outlineLevel="0" collapsed="false">
      <c r="A14" s="20" t="s">
        <v>50</v>
      </c>
      <c r="B14" s="21" t="s">
        <v>51</v>
      </c>
      <c r="C14" s="21" t="n">
        <v>240</v>
      </c>
      <c r="D14" s="22" t="s">
        <v>52</v>
      </c>
      <c r="E14" s="23" t="s">
        <v>53</v>
      </c>
    </row>
    <row r="15" customFormat="false" ht="15" hidden="false" customHeight="true" outlineLevel="0" collapsed="false">
      <c r="A15" s="24" t="s">
        <v>54</v>
      </c>
      <c r="B15" s="25" t="s">
        <v>55</v>
      </c>
      <c r="C15" s="25" t="s">
        <v>56</v>
      </c>
      <c r="D15" s="25" t="s">
        <v>57</v>
      </c>
      <c r="E15" s="25" t="s">
        <v>58</v>
      </c>
    </row>
    <row r="16" customFormat="false" ht="15" hidden="false" customHeight="true" outlineLevel="0" collapsed="false">
      <c r="A16" s="26" t="s">
        <v>59</v>
      </c>
      <c r="B16" s="27" t="s">
        <v>60</v>
      </c>
      <c r="C16" s="27" t="s">
        <v>61</v>
      </c>
      <c r="D16" s="27" t="s">
        <v>62</v>
      </c>
      <c r="E16" s="27" t="s">
        <v>63</v>
      </c>
    </row>
    <row r="17" customFormat="false" ht="15" hidden="false" customHeight="true" outlineLevel="0" collapsed="false">
      <c r="A17" s="16"/>
      <c r="B17" s="16"/>
      <c r="C17" s="16"/>
      <c r="D17" s="16"/>
      <c r="E17" s="16"/>
    </row>
    <row r="18" customFormat="false" ht="21.75" hidden="false" customHeight="true" outlineLevel="0" collapsed="false">
      <c r="A18" s="28" t="s">
        <v>64</v>
      </c>
      <c r="B18" s="28"/>
      <c r="C18" s="28"/>
      <c r="D18" s="28"/>
      <c r="E18" s="28"/>
      <c r="F18" s="28"/>
    </row>
    <row r="19" customFormat="false" ht="15.75" hidden="false" customHeight="true" outlineLevel="0" collapsed="false">
      <c r="A19" s="29" t="s">
        <v>65</v>
      </c>
      <c r="B19" s="29"/>
      <c r="C19" s="29"/>
      <c r="D19" s="29"/>
      <c r="E19" s="29"/>
      <c r="F19" s="29"/>
    </row>
    <row r="20" customFormat="false" ht="6" hidden="false" customHeight="true" outlineLevel="0" collapsed="false">
      <c r="A20" s="30"/>
      <c r="B20" s="30"/>
      <c r="C20" s="30"/>
      <c r="D20" s="30"/>
      <c r="E20" s="30"/>
      <c r="F20" s="30"/>
    </row>
    <row r="21" customFormat="false" ht="19.5" hidden="false" customHeight="true" outlineLevel="0" collapsed="false">
      <c r="A21" s="31" t="s">
        <v>66</v>
      </c>
      <c r="B21" s="31"/>
      <c r="C21" s="31"/>
      <c r="D21" s="31"/>
      <c r="E21" s="31"/>
      <c r="F21" s="31"/>
    </row>
    <row r="22" customFormat="false" ht="19.5" hidden="false" customHeight="true" outlineLevel="0" collapsed="false">
      <c r="A22" s="32" t="s">
        <v>67</v>
      </c>
      <c r="B22" s="33" t="s">
        <v>68</v>
      </c>
      <c r="C22" s="33"/>
      <c r="D22" s="33"/>
      <c r="E22" s="33"/>
      <c r="F22" s="32" t="s">
        <v>69</v>
      </c>
    </row>
    <row r="23" customFormat="false" ht="19.5" hidden="false" customHeight="true" outlineLevel="0" collapsed="false">
      <c r="A23" s="10" t="s">
        <v>70</v>
      </c>
      <c r="B23" s="34" t="s">
        <v>71</v>
      </c>
      <c r="C23" s="34"/>
      <c r="D23" s="34"/>
      <c r="E23" s="34"/>
      <c r="F23" s="35" t="s">
        <v>72</v>
      </c>
    </row>
    <row r="24" customFormat="false" ht="19.5" hidden="false" customHeight="true" outlineLevel="0" collapsed="false">
      <c r="A24" s="10" t="s">
        <v>73</v>
      </c>
      <c r="B24" s="34" t="s">
        <v>74</v>
      </c>
      <c r="C24" s="34"/>
      <c r="D24" s="34"/>
      <c r="E24" s="34"/>
      <c r="F24" s="35" t="s">
        <v>75</v>
      </c>
    </row>
    <row r="25" customFormat="false" ht="19.5" hidden="false" customHeight="true" outlineLevel="0" collapsed="false">
      <c r="A25" s="10" t="s">
        <v>76</v>
      </c>
      <c r="B25" s="34" t="s">
        <v>77</v>
      </c>
      <c r="C25" s="34"/>
      <c r="D25" s="34"/>
      <c r="E25" s="34"/>
      <c r="F25" s="35" t="s">
        <v>75</v>
      </c>
    </row>
    <row r="26" customFormat="false" ht="19.5" hidden="false" customHeight="true" outlineLevel="0" collapsed="false">
      <c r="A26" s="10" t="s">
        <v>78</v>
      </c>
      <c r="B26" s="34" t="s">
        <v>79</v>
      </c>
      <c r="C26" s="34"/>
      <c r="D26" s="34"/>
      <c r="E26" s="34"/>
      <c r="F26" s="35" t="s">
        <v>80</v>
      </c>
    </row>
    <row r="27" customFormat="false" ht="19.5" hidden="false" customHeight="true" outlineLevel="0" collapsed="false">
      <c r="A27" s="36"/>
      <c r="B27" s="36"/>
      <c r="C27" s="36"/>
      <c r="D27" s="36"/>
      <c r="E27" s="36"/>
      <c r="F27" s="36"/>
    </row>
    <row r="28" customFormat="false" ht="19.5" hidden="false" customHeight="true" outlineLevel="0" collapsed="false">
      <c r="A28" s="37" t="s">
        <v>81</v>
      </c>
      <c r="B28" s="2"/>
      <c r="C28" s="2"/>
      <c r="D28" s="2"/>
      <c r="E28" s="2"/>
    </row>
    <row r="29" customFormat="false" ht="19.5" hidden="false" customHeight="true" outlineLevel="0" collapsed="false">
      <c r="A29" s="32" t="s">
        <v>82</v>
      </c>
      <c r="B29" s="33" t="s">
        <v>68</v>
      </c>
      <c r="C29" s="33"/>
      <c r="D29" s="33"/>
      <c r="E29" s="33"/>
      <c r="F29" s="32" t="s">
        <v>69</v>
      </c>
    </row>
    <row r="30" customFormat="false" ht="19.5" hidden="false" customHeight="true" outlineLevel="0" collapsed="false">
      <c r="A30" s="10" t="s">
        <v>83</v>
      </c>
      <c r="B30" s="34" t="s">
        <v>84</v>
      </c>
      <c r="C30" s="34"/>
      <c r="D30" s="34"/>
      <c r="E30" s="34"/>
      <c r="F30" s="38" t="s">
        <v>85</v>
      </c>
    </row>
    <row r="31" customFormat="false" ht="19.5" hidden="false" customHeight="true" outlineLevel="0" collapsed="false">
      <c r="A31" s="10" t="s">
        <v>86</v>
      </c>
      <c r="B31" s="34" t="s">
        <v>87</v>
      </c>
      <c r="C31" s="34"/>
      <c r="D31" s="34"/>
      <c r="E31" s="34"/>
      <c r="F31" s="38" t="s">
        <v>85</v>
      </c>
    </row>
    <row r="32" customFormat="false" ht="19.5" hidden="false" customHeight="true" outlineLevel="0" collapsed="false">
      <c r="A32" s="10" t="s">
        <v>88</v>
      </c>
      <c r="B32" s="34" t="s">
        <v>89</v>
      </c>
      <c r="C32" s="34"/>
      <c r="D32" s="34"/>
      <c r="E32" s="34"/>
      <c r="F32" s="38" t="s">
        <v>85</v>
      </c>
    </row>
    <row r="33" customFormat="false" ht="19.5" hidden="false" customHeight="true" outlineLevel="0" collapsed="false">
      <c r="A33" s="10" t="s">
        <v>90</v>
      </c>
      <c r="B33" s="34" t="s">
        <v>91</v>
      </c>
      <c r="C33" s="34"/>
      <c r="D33" s="34"/>
      <c r="E33" s="34"/>
      <c r="F33" s="38" t="s">
        <v>85</v>
      </c>
    </row>
    <row r="34" customFormat="false" ht="19.5" hidden="false" customHeight="true" outlineLevel="0" collapsed="false">
      <c r="A34" s="10" t="s">
        <v>92</v>
      </c>
      <c r="B34" s="34" t="s">
        <v>93</v>
      </c>
      <c r="C34" s="34"/>
      <c r="D34" s="34"/>
      <c r="E34" s="34"/>
      <c r="F34" s="38" t="s">
        <v>85</v>
      </c>
    </row>
    <row r="35" customFormat="false" ht="19.5" hidden="false" customHeight="true" outlineLevel="0" collapsed="false">
      <c r="A35" s="10" t="s">
        <v>94</v>
      </c>
      <c r="B35" s="34" t="s">
        <v>95</v>
      </c>
      <c r="C35" s="34"/>
      <c r="D35" s="34"/>
      <c r="E35" s="34"/>
      <c r="F35" s="38" t="s">
        <v>85</v>
      </c>
    </row>
    <row r="36" customFormat="false" ht="19.5" hidden="false" customHeight="true" outlineLevel="0" collapsed="false">
      <c r="A36" s="10" t="s">
        <v>96</v>
      </c>
      <c r="B36" s="34" t="s">
        <v>97</v>
      </c>
      <c r="C36" s="34"/>
      <c r="D36" s="34"/>
      <c r="E36" s="34"/>
      <c r="F36" s="38" t="s">
        <v>85</v>
      </c>
    </row>
    <row r="37" customFormat="false" ht="21.75" hidden="false" customHeight="true" outlineLevel="0" collapsed="false">
      <c r="A37" s="9" t="s">
        <v>98</v>
      </c>
      <c r="B37" s="9"/>
      <c r="C37" s="9"/>
      <c r="D37" s="9"/>
      <c r="E37" s="9"/>
      <c r="F37" s="9"/>
    </row>
    <row r="38" customFormat="false" ht="37.5" hidden="false" customHeight="true" outlineLevel="0" collapsed="false">
      <c r="A38" s="39" t="s">
        <v>99</v>
      </c>
      <c r="B38" s="39"/>
      <c r="C38" s="39"/>
      <c r="D38" s="39"/>
      <c r="E38" s="39"/>
      <c r="F38" s="39"/>
    </row>
    <row r="39" customFormat="false" ht="19.5" hidden="false" customHeight="true" outlineLevel="0" collapsed="false">
      <c r="A39" s="5" t="s">
        <v>100</v>
      </c>
      <c r="B39" s="2"/>
      <c r="C39" s="2"/>
      <c r="E39" s="2"/>
      <c r="F39" s="2"/>
    </row>
    <row r="40" customFormat="false" ht="19.5" hidden="false" customHeight="true" outlineLevel="0" collapsed="false">
      <c r="A40" s="32" t="s">
        <v>101</v>
      </c>
      <c r="B40" s="33" t="s">
        <v>102</v>
      </c>
      <c r="C40" s="33"/>
      <c r="D40" s="32" t="s">
        <v>103</v>
      </c>
      <c r="E40" s="33" t="s">
        <v>104</v>
      </c>
      <c r="F40" s="33"/>
    </row>
    <row r="41" customFormat="false" ht="19.5" hidden="false" customHeight="true" outlineLevel="0" collapsed="false">
      <c r="A41" s="10" t="s">
        <v>105</v>
      </c>
      <c r="B41" s="40" t="s">
        <v>106</v>
      </c>
      <c r="C41" s="40"/>
      <c r="D41" s="35" t="s">
        <v>107</v>
      </c>
      <c r="E41" s="34" t="s">
        <v>108</v>
      </c>
      <c r="F41" s="34"/>
    </row>
    <row r="42" customFormat="false" ht="19.5" hidden="false" customHeight="true" outlineLevel="0" collapsed="false">
      <c r="A42" s="10" t="s">
        <v>109</v>
      </c>
      <c r="B42" s="40" t="s">
        <v>110</v>
      </c>
      <c r="C42" s="40"/>
      <c r="D42" s="35" t="s">
        <v>111</v>
      </c>
      <c r="E42" s="34" t="s">
        <v>112</v>
      </c>
      <c r="F42" s="34"/>
    </row>
    <row r="43" customFormat="false" ht="19.5" hidden="false" customHeight="true" outlineLevel="0" collapsed="false">
      <c r="A43" s="10" t="s">
        <v>113</v>
      </c>
      <c r="B43" s="40" t="s">
        <v>114</v>
      </c>
      <c r="C43" s="40"/>
      <c r="D43" s="35" t="s">
        <v>115</v>
      </c>
      <c r="E43" s="34" t="s">
        <v>116</v>
      </c>
      <c r="F43" s="34"/>
    </row>
    <row r="44" customFormat="false" ht="9.75" hidden="false" customHeight="true" outlineLevel="0" collapsed="false">
      <c r="A44" s="10" t="s">
        <v>117</v>
      </c>
      <c r="B44" s="41" t="s">
        <v>118</v>
      </c>
      <c r="D44" s="35" t="s">
        <v>119</v>
      </c>
      <c r="E44" s="42" t="s">
        <v>120</v>
      </c>
    </row>
    <row r="45" customFormat="false" ht="9.75" hidden="false" customHeight="true" outlineLevel="0" collapsed="false"/>
    <row r="46" customFormat="false" ht="9.75" hidden="false" customHeight="true" outlineLevel="0" collapsed="false"/>
    <row r="47" customFormat="false" ht="15" hidden="false" customHeight="true" outlineLevel="0" collapsed="false"/>
    <row r="48" customFormat="false" ht="15" hidden="false" customHeight="true" outlineLevel="0" collapsed="false">
      <c r="A48" s="17" t="s">
        <v>121</v>
      </c>
      <c r="B48" s="17"/>
      <c r="C48" s="17"/>
      <c r="D48" s="17"/>
      <c r="E48" s="17"/>
      <c r="F48" s="17"/>
    </row>
    <row r="49" customFormat="false" ht="15" hidden="false" customHeight="true" outlineLevel="0" collapsed="false">
      <c r="A49" s="16"/>
      <c r="B49" s="16"/>
      <c r="C49" s="16"/>
      <c r="D49" s="16"/>
      <c r="E49" s="16"/>
      <c r="F49" s="16"/>
    </row>
    <row r="50" customFormat="false" ht="15" hidden="false" customHeight="true" outlineLevel="0" collapsed="false">
      <c r="A50" s="19" t="s">
        <v>122</v>
      </c>
      <c r="B50" s="19" t="s">
        <v>123</v>
      </c>
      <c r="C50" s="19" t="s">
        <v>124</v>
      </c>
      <c r="D50" s="19" t="s">
        <v>125</v>
      </c>
      <c r="E50" s="19" t="s">
        <v>126</v>
      </c>
      <c r="F50" s="19" t="s">
        <v>127</v>
      </c>
    </row>
    <row r="51" customFormat="false" ht="15" hidden="false" customHeight="true" outlineLevel="0" collapsed="false">
      <c r="A51" s="43" t="s">
        <v>128</v>
      </c>
      <c r="B51" s="44" t="n">
        <v>57</v>
      </c>
      <c r="C51" s="44" t="n">
        <v>204</v>
      </c>
      <c r="D51" s="44" t="n">
        <v>368</v>
      </c>
      <c r="E51" s="22" t="n">
        <v>539</v>
      </c>
      <c r="F51" s="45" t="n">
        <v>735</v>
      </c>
    </row>
    <row r="52" customFormat="false" ht="15" hidden="false" customHeight="true" outlineLevel="0" collapsed="false">
      <c r="A52" s="46" t="s">
        <v>129</v>
      </c>
      <c r="B52" s="47" t="s">
        <v>130</v>
      </c>
      <c r="C52" s="47" t="s">
        <v>131</v>
      </c>
      <c r="D52" s="47" t="s">
        <v>132</v>
      </c>
      <c r="E52" s="47" t="s">
        <v>133</v>
      </c>
      <c r="F52" s="48" t="s">
        <v>134</v>
      </c>
    </row>
    <row r="53" customFormat="false" ht="15" hidden="false" customHeight="true" outlineLevel="0" collapsed="false">
      <c r="A53" s="43" t="s">
        <v>135</v>
      </c>
      <c r="B53" s="22" t="n">
        <v>4</v>
      </c>
      <c r="C53" s="22" t="n">
        <v>5</v>
      </c>
      <c r="D53" s="22" t="n">
        <v>7</v>
      </c>
      <c r="E53" s="22" t="n">
        <v>8</v>
      </c>
      <c r="F53" s="49" t="n">
        <v>8</v>
      </c>
    </row>
    <row r="54" customFormat="false" ht="15" hidden="false" customHeight="true" outlineLevel="0" collapsed="false">
      <c r="A54" s="46" t="s">
        <v>136</v>
      </c>
      <c r="B54" s="50" t="s">
        <v>137</v>
      </c>
      <c r="C54" s="50" t="s">
        <v>137</v>
      </c>
      <c r="D54" s="51" t="s">
        <v>138</v>
      </c>
      <c r="E54" s="51" t="s">
        <v>138</v>
      </c>
      <c r="F54" s="51" t="s">
        <v>138</v>
      </c>
    </row>
    <row r="55" customFormat="false" ht="17.25" hidden="false" customHeight="true" outlineLevel="0" collapsed="false">
      <c r="A55" s="16"/>
      <c r="B55" s="16"/>
      <c r="C55" s="16"/>
      <c r="D55" s="16"/>
      <c r="E55" s="16"/>
      <c r="F55" s="16"/>
    </row>
    <row r="56" customFormat="false" ht="15" hidden="false" customHeight="true" outlineLevel="0" collapsed="false">
      <c r="A56" s="17" t="s">
        <v>139</v>
      </c>
      <c r="B56" s="17"/>
      <c r="C56" s="17"/>
      <c r="D56" s="17"/>
      <c r="E56" s="17"/>
      <c r="F56" s="17"/>
    </row>
    <row r="57" customFormat="false" ht="15" hidden="false" customHeight="true" outlineLevel="0" collapsed="false">
      <c r="A57" s="16"/>
      <c r="B57" s="16"/>
      <c r="C57" s="16"/>
      <c r="D57" s="16"/>
      <c r="E57" s="16"/>
    </row>
    <row r="58" customFormat="false" ht="15" hidden="false" customHeight="true" outlineLevel="0" collapsed="false">
      <c r="A58" s="47" t="s">
        <v>140</v>
      </c>
      <c r="B58" s="16" t="s">
        <v>141</v>
      </c>
      <c r="C58" s="16"/>
      <c r="D58" s="16"/>
      <c r="E58" s="16"/>
    </row>
    <row r="59" customFormat="false" ht="15" hidden="false" customHeight="true" outlineLevel="0" collapsed="false">
      <c r="A59" s="47" t="s">
        <v>140</v>
      </c>
      <c r="B59" s="16" t="s">
        <v>142</v>
      </c>
      <c r="C59" s="16"/>
      <c r="D59" s="16"/>
      <c r="E59" s="16"/>
    </row>
    <row r="60" customFormat="false" ht="15" hidden="false" customHeight="true" outlineLevel="0" collapsed="false">
      <c r="A60" s="47" t="s">
        <v>140</v>
      </c>
      <c r="B60" s="16" t="s">
        <v>143</v>
      </c>
      <c r="C60" s="16"/>
      <c r="D60" s="16"/>
      <c r="E60" s="16"/>
    </row>
    <row r="61" customFormat="false" ht="15" hidden="false" customHeight="true" outlineLevel="0" collapsed="false">
      <c r="A61" s="47" t="s">
        <v>140</v>
      </c>
      <c r="B61" s="16" t="s">
        <v>144</v>
      </c>
      <c r="C61" s="16"/>
      <c r="D61" s="16"/>
      <c r="E61" s="16"/>
    </row>
    <row r="62" customFormat="false" ht="15" hidden="false" customHeight="true" outlineLevel="0" collapsed="false">
      <c r="A62" s="47" t="s">
        <v>140</v>
      </c>
      <c r="B62" s="16" t="s">
        <v>145</v>
      </c>
      <c r="C62" s="16"/>
      <c r="D62" s="16"/>
      <c r="E62" s="16"/>
    </row>
    <row r="63" customFormat="false" ht="15" hidden="false" customHeight="true" outlineLevel="0" collapsed="false">
      <c r="A63" s="47" t="s">
        <v>140</v>
      </c>
      <c r="B63" s="16" t="s">
        <v>146</v>
      </c>
    </row>
    <row r="64" customFormat="false" ht="15" hidden="false" customHeight="true" outlineLevel="0" collapsed="false">
      <c r="A64" s="47"/>
      <c r="B64" s="16"/>
      <c r="C64" s="16"/>
      <c r="D64" s="16"/>
      <c r="E64" s="16"/>
    </row>
    <row r="65" customFormat="false" ht="15" hidden="false" customHeight="true" outlineLevel="0" collapsed="false">
      <c r="A65" s="52" t="s">
        <v>147</v>
      </c>
      <c r="B65" s="17"/>
      <c r="C65" s="17"/>
      <c r="D65" s="17"/>
      <c r="E65" s="17"/>
      <c r="F65" s="17"/>
    </row>
    <row r="66" customFormat="false" ht="15" hidden="false" customHeight="true" outlineLevel="0" collapsed="false">
      <c r="A66" s="16"/>
      <c r="B66" s="16"/>
      <c r="C66" s="16"/>
      <c r="D66" s="16"/>
      <c r="E66" s="16"/>
      <c r="F66" s="16"/>
    </row>
    <row r="67" customFormat="false" ht="15" hidden="false" customHeight="true" outlineLevel="0" collapsed="false">
      <c r="A67" s="19" t="s">
        <v>148</v>
      </c>
      <c r="B67" s="19" t="s">
        <v>149</v>
      </c>
      <c r="C67" s="19" t="s">
        <v>150</v>
      </c>
      <c r="D67" s="19" t="s">
        <v>151</v>
      </c>
    </row>
    <row r="68" customFormat="false" ht="15" hidden="false" customHeight="true" outlineLevel="0" collapsed="false">
      <c r="A68" s="16" t="s">
        <v>152</v>
      </c>
      <c r="B68" s="47" t="s">
        <v>153</v>
      </c>
      <c r="C68" s="47" t="s">
        <v>154</v>
      </c>
      <c r="D68" s="16" t="s">
        <v>155</v>
      </c>
    </row>
    <row r="69" customFormat="false" ht="15" hidden="false" customHeight="true" outlineLevel="0" collapsed="false">
      <c r="A69" s="16" t="s">
        <v>156</v>
      </c>
      <c r="B69" s="47" t="s">
        <v>153</v>
      </c>
      <c r="C69" s="47" t="s">
        <v>153</v>
      </c>
      <c r="D69" s="16" t="s">
        <v>157</v>
      </c>
    </row>
    <row r="70" customFormat="false" ht="15" hidden="false" customHeight="true" outlineLevel="0" collapsed="false">
      <c r="A70" s="16" t="s">
        <v>158</v>
      </c>
      <c r="B70" s="47" t="s">
        <v>154</v>
      </c>
      <c r="C70" s="47" t="s">
        <v>154</v>
      </c>
      <c r="D70" s="16" t="s">
        <v>159</v>
      </c>
      <c r="E70" s="16"/>
    </row>
    <row r="71" customFormat="false" ht="15" hidden="false" customHeight="true" outlineLevel="0" collapsed="false">
      <c r="A71" s="16" t="s">
        <v>160</v>
      </c>
      <c r="B71" s="47" t="s">
        <v>154</v>
      </c>
      <c r="C71" s="47" t="s">
        <v>154</v>
      </c>
      <c r="D71" s="16" t="s">
        <v>161</v>
      </c>
      <c r="E71" s="16"/>
    </row>
    <row r="72" customFormat="false" ht="15" hidden="false" customHeight="true" outlineLevel="0" collapsed="false">
      <c r="A72" s="16" t="s">
        <v>162</v>
      </c>
      <c r="B72" s="47" t="s">
        <v>154</v>
      </c>
      <c r="C72" s="53" t="s">
        <v>153</v>
      </c>
      <c r="D72" s="16" t="s">
        <v>163</v>
      </c>
      <c r="E72" s="16"/>
    </row>
    <row r="73" customFormat="false" ht="15" hidden="false" customHeight="true" outlineLevel="0" collapsed="false">
      <c r="A73" s="16"/>
      <c r="B73" s="16"/>
      <c r="C73" s="16"/>
      <c r="D73" s="16"/>
      <c r="E73" s="16"/>
    </row>
    <row r="74" customFormat="false" ht="15" hidden="false" customHeight="true" outlineLevel="0" collapsed="false">
      <c r="A74" s="16" t="s">
        <v>164</v>
      </c>
      <c r="B74" s="16"/>
      <c r="C74" s="16"/>
      <c r="D74" s="16"/>
      <c r="E74" s="16"/>
    </row>
    <row r="75" customFormat="false" ht="15" hidden="false" customHeight="true" outlineLevel="0" collapsed="false">
      <c r="A75" s="54"/>
      <c r="B75" s="16"/>
      <c r="C75" s="16"/>
      <c r="D75" s="16"/>
      <c r="E75" s="16"/>
    </row>
    <row r="76" customFormat="false" ht="32.25" hidden="false" customHeight="true" outlineLevel="0" collapsed="false"/>
    <row r="77" customFormat="false" ht="32.25" hidden="false" customHeight="true" outlineLevel="0" collapsed="false">
      <c r="A77" s="55" t="s">
        <v>165</v>
      </c>
    </row>
  </sheetData>
  <mergeCells count="30">
    <mergeCell ref="A18:F18"/>
    <mergeCell ref="A19:F19"/>
    <mergeCell ref="A21:F21"/>
    <mergeCell ref="B22:E22"/>
    <mergeCell ref="B23:E23"/>
    <mergeCell ref="B24:E24"/>
    <mergeCell ref="B25:E25"/>
    <mergeCell ref="B26:E26"/>
    <mergeCell ref="A27:F27"/>
    <mergeCell ref="B28:E28"/>
    <mergeCell ref="B29:E29"/>
    <mergeCell ref="B30:E30"/>
    <mergeCell ref="B31:E31"/>
    <mergeCell ref="B32:E32"/>
    <mergeCell ref="B33:E33"/>
    <mergeCell ref="B34:E34"/>
    <mergeCell ref="B35:E35"/>
    <mergeCell ref="B36:E36"/>
    <mergeCell ref="A37:F37"/>
    <mergeCell ref="A38:F38"/>
    <mergeCell ref="B39:C39"/>
    <mergeCell ref="E39:F39"/>
    <mergeCell ref="B40:C40"/>
    <mergeCell ref="E40:F40"/>
    <mergeCell ref="B41:C41"/>
    <mergeCell ref="E41:F41"/>
    <mergeCell ref="B42:C42"/>
    <mergeCell ref="E42:F42"/>
    <mergeCell ref="B43:C43"/>
    <mergeCell ref="E43:F43"/>
  </mergeCells>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50"/>
  <sheetViews>
    <sheetView showFormulas="false" showGridLines="true" showRowColHeaders="true" showZeros="true" rightToLeft="false" tabSelected="false" showOutlineSymbols="true" defaultGridColor="true" view="normal" topLeftCell="A15" colorId="64" zoomScale="100" zoomScaleNormal="100" zoomScalePageLayoutView="100" workbookViewId="0">
      <selection pane="topLeft" activeCell="A46" activeCellId="0" sqref="A46"/>
    </sheetView>
  </sheetViews>
  <sheetFormatPr defaultColWidth="10.5390625" defaultRowHeight="15" zeroHeight="false" outlineLevelRow="0" outlineLevelCol="0"/>
  <cols>
    <col collapsed="false" customWidth="true" hidden="false" outlineLevel="0" max="1" min="1" style="1" width="40"/>
    <col collapsed="false" customWidth="true" hidden="false" outlineLevel="0" max="2" min="2" style="1" width="75"/>
    <col collapsed="false" customWidth="true" hidden="false" outlineLevel="0" max="5" min="3" style="1" width="38.14"/>
  </cols>
  <sheetData>
    <row r="1" customFormat="false" ht="21" hidden="false" customHeight="true" outlineLevel="0" collapsed="false">
      <c r="A1" s="15" t="s">
        <v>166</v>
      </c>
      <c r="B1" s="16"/>
      <c r="C1" s="16"/>
      <c r="D1" s="16"/>
      <c r="E1" s="16"/>
    </row>
    <row r="2" customFormat="false" ht="15" hidden="false" customHeight="true" outlineLevel="0" collapsed="false">
      <c r="A2" s="16"/>
      <c r="B2" s="16"/>
      <c r="C2" s="16"/>
      <c r="D2" s="16"/>
      <c r="E2" s="16"/>
    </row>
    <row r="3" customFormat="false" ht="17.25" hidden="false" customHeight="true" outlineLevel="0" collapsed="false">
      <c r="A3" s="17" t="s">
        <v>167</v>
      </c>
      <c r="B3" s="17"/>
      <c r="C3" s="17"/>
      <c r="D3" s="17"/>
      <c r="E3" s="17"/>
    </row>
    <row r="4" customFormat="false" ht="15" hidden="false" customHeight="true" outlineLevel="0" collapsed="false">
      <c r="A4" s="16"/>
      <c r="B4" s="16"/>
      <c r="C4" s="16"/>
      <c r="D4" s="16"/>
      <c r="E4" s="16"/>
    </row>
    <row r="5" customFormat="false" ht="15" hidden="false" customHeight="true" outlineLevel="0" collapsed="false">
      <c r="A5" s="19" t="s">
        <v>168</v>
      </c>
      <c r="B5" s="19" t="s">
        <v>169</v>
      </c>
      <c r="C5" s="19" t="s">
        <v>170</v>
      </c>
      <c r="D5" s="19" t="s">
        <v>171</v>
      </c>
      <c r="E5" s="56"/>
    </row>
    <row r="6" customFormat="false" ht="15" hidden="false" customHeight="true" outlineLevel="0" collapsed="false">
      <c r="A6" s="43" t="s">
        <v>172</v>
      </c>
      <c r="B6" s="23" t="s">
        <v>173</v>
      </c>
      <c r="C6" s="20" t="s">
        <v>174</v>
      </c>
      <c r="D6" s="22" t="s">
        <v>175</v>
      </c>
      <c r="E6" s="16"/>
    </row>
    <row r="7" customFormat="false" ht="15" hidden="false" customHeight="true" outlineLevel="0" collapsed="false">
      <c r="A7" s="46" t="s">
        <v>176</v>
      </c>
      <c r="B7" s="16" t="s">
        <v>177</v>
      </c>
      <c r="C7" s="53" t="s">
        <v>178</v>
      </c>
      <c r="D7" s="47" t="s">
        <v>179</v>
      </c>
      <c r="E7" s="16"/>
    </row>
    <row r="8" customFormat="false" ht="15" hidden="false" customHeight="true" outlineLevel="0" collapsed="false">
      <c r="A8" s="43" t="s">
        <v>180</v>
      </c>
      <c r="B8" s="23" t="s">
        <v>181</v>
      </c>
      <c r="C8" s="20" t="s">
        <v>182</v>
      </c>
      <c r="D8" s="22" t="s">
        <v>183</v>
      </c>
      <c r="E8" s="16"/>
    </row>
    <row r="9" customFormat="false" ht="15" hidden="false" customHeight="true" outlineLevel="0" collapsed="false">
      <c r="A9" s="16"/>
      <c r="B9" s="16"/>
      <c r="C9" s="16"/>
      <c r="D9" s="16"/>
      <c r="E9" s="16"/>
    </row>
    <row r="10" customFormat="false" ht="17.25" hidden="false" customHeight="true" outlineLevel="0" collapsed="false">
      <c r="A10" s="17" t="s">
        <v>184</v>
      </c>
      <c r="B10" s="17"/>
      <c r="C10" s="17"/>
      <c r="D10" s="17"/>
      <c r="E10" s="17"/>
    </row>
    <row r="11" customFormat="false" ht="15" hidden="false" customHeight="true" outlineLevel="0" collapsed="false">
      <c r="A11" s="16"/>
      <c r="B11" s="16"/>
      <c r="C11" s="16"/>
      <c r="D11" s="16"/>
      <c r="E11" s="16"/>
    </row>
    <row r="12" customFormat="false" ht="15" hidden="false" customHeight="true" outlineLevel="0" collapsed="false">
      <c r="A12" s="47" t="s">
        <v>185</v>
      </c>
      <c r="B12" s="16" t="s">
        <v>186</v>
      </c>
      <c r="C12" s="16"/>
      <c r="D12" s="16"/>
      <c r="E12" s="16"/>
    </row>
    <row r="13" customFormat="false" ht="15" hidden="false" customHeight="true" outlineLevel="0" collapsed="false">
      <c r="A13" s="47" t="s">
        <v>185</v>
      </c>
      <c r="B13" s="16" t="s">
        <v>187</v>
      </c>
      <c r="C13" s="16"/>
      <c r="D13" s="16"/>
      <c r="E13" s="16"/>
    </row>
    <row r="14" customFormat="false" ht="15" hidden="false" customHeight="true" outlineLevel="0" collapsed="false">
      <c r="A14" s="47" t="s">
        <v>185</v>
      </c>
      <c r="B14" s="16" t="s">
        <v>188</v>
      </c>
      <c r="C14" s="16"/>
      <c r="D14" s="16"/>
      <c r="E14" s="16"/>
    </row>
    <row r="15" customFormat="false" ht="15" hidden="false" customHeight="true" outlineLevel="0" collapsed="false">
      <c r="A15" s="47" t="s">
        <v>185</v>
      </c>
      <c r="B15" s="16" t="s">
        <v>189</v>
      </c>
      <c r="C15" s="16"/>
      <c r="D15" s="16"/>
      <c r="E15" s="16"/>
    </row>
    <row r="16" customFormat="false" ht="15" hidden="false" customHeight="true" outlineLevel="0" collapsed="false">
      <c r="A16" s="47" t="s">
        <v>185</v>
      </c>
      <c r="B16" s="16" t="s">
        <v>190</v>
      </c>
      <c r="C16" s="16"/>
      <c r="D16" s="16"/>
      <c r="E16" s="16"/>
    </row>
    <row r="17" customFormat="false" ht="15" hidden="false" customHeight="true" outlineLevel="0" collapsed="false">
      <c r="A17" s="16"/>
      <c r="B17" s="16"/>
      <c r="C17" s="16"/>
      <c r="D17" s="16"/>
      <c r="E17" s="16"/>
    </row>
    <row r="18" customFormat="false" ht="17.25" hidden="false" customHeight="true" outlineLevel="0" collapsed="false">
      <c r="A18" s="52" t="s">
        <v>191</v>
      </c>
      <c r="B18" s="17"/>
      <c r="C18" s="17"/>
      <c r="D18" s="17"/>
      <c r="E18" s="17"/>
    </row>
    <row r="19" customFormat="false" ht="15" hidden="false" customHeight="true" outlineLevel="0" collapsed="false">
      <c r="A19" s="16"/>
      <c r="B19" s="16"/>
      <c r="C19" s="16"/>
      <c r="D19" s="16"/>
      <c r="E19" s="16"/>
    </row>
    <row r="20" customFormat="false" ht="15" hidden="false" customHeight="true" outlineLevel="0" collapsed="false">
      <c r="A20" s="19" t="s">
        <v>192</v>
      </c>
      <c r="B20" s="19" t="s">
        <v>193</v>
      </c>
      <c r="C20" s="19" t="s">
        <v>194</v>
      </c>
      <c r="D20" s="19" t="s">
        <v>195</v>
      </c>
      <c r="E20" s="19" t="s">
        <v>196</v>
      </c>
    </row>
    <row r="21" customFormat="false" ht="15" hidden="false" customHeight="true" outlineLevel="0" collapsed="false">
      <c r="A21" s="43" t="s">
        <v>197</v>
      </c>
      <c r="B21" s="23" t="s">
        <v>198</v>
      </c>
      <c r="C21" s="22" t="s">
        <v>199</v>
      </c>
      <c r="D21" s="23" t="s">
        <v>200</v>
      </c>
      <c r="E21" s="23" t="s">
        <v>201</v>
      </c>
    </row>
    <row r="22" customFormat="false" ht="15" hidden="false" customHeight="true" outlineLevel="0" collapsed="false">
      <c r="A22" s="46" t="s">
        <v>202</v>
      </c>
      <c r="B22" s="16" t="s">
        <v>203</v>
      </c>
      <c r="C22" s="47" t="s">
        <v>204</v>
      </c>
      <c r="D22" s="16" t="s">
        <v>205</v>
      </c>
      <c r="E22" s="16" t="s">
        <v>206</v>
      </c>
    </row>
    <row r="23" customFormat="false" ht="15" hidden="false" customHeight="true" outlineLevel="0" collapsed="false">
      <c r="A23" s="43" t="s">
        <v>207</v>
      </c>
      <c r="B23" s="23" t="s">
        <v>208</v>
      </c>
      <c r="C23" s="22" t="s">
        <v>209</v>
      </c>
      <c r="D23" s="23" t="s">
        <v>210</v>
      </c>
      <c r="E23" s="23" t="s">
        <v>211</v>
      </c>
    </row>
    <row r="24" customFormat="false" ht="15" hidden="false" customHeight="true" outlineLevel="0" collapsed="false">
      <c r="A24" s="46" t="s">
        <v>212</v>
      </c>
      <c r="B24" s="16" t="s">
        <v>213</v>
      </c>
      <c r="C24" s="47" t="s">
        <v>214</v>
      </c>
      <c r="D24" s="16" t="s">
        <v>215</v>
      </c>
      <c r="E24" s="16" t="s">
        <v>216</v>
      </c>
    </row>
    <row r="25" customFormat="false" ht="15" hidden="false" customHeight="true" outlineLevel="0" collapsed="false">
      <c r="A25" s="43" t="s">
        <v>217</v>
      </c>
      <c r="B25" s="23" t="s">
        <v>218</v>
      </c>
      <c r="C25" s="22" t="s">
        <v>219</v>
      </c>
      <c r="D25" s="23" t="s">
        <v>220</v>
      </c>
      <c r="E25" s="23" t="s">
        <v>221</v>
      </c>
    </row>
    <row r="26" customFormat="false" ht="15" hidden="false" customHeight="true" outlineLevel="0" collapsed="false">
      <c r="A26" s="46" t="s">
        <v>222</v>
      </c>
      <c r="B26" s="16" t="s">
        <v>223</v>
      </c>
      <c r="C26" s="47" t="s">
        <v>224</v>
      </c>
      <c r="D26" s="16" t="s">
        <v>225</v>
      </c>
      <c r="E26" s="16" t="s">
        <v>226</v>
      </c>
    </row>
    <row r="27" customFormat="false" ht="15" hidden="false" customHeight="true" outlineLevel="0" collapsed="false">
      <c r="A27" s="43" t="s">
        <v>227</v>
      </c>
      <c r="B27" s="23" t="s">
        <v>228</v>
      </c>
      <c r="C27" s="22" t="s">
        <v>229</v>
      </c>
      <c r="D27" s="23" t="s">
        <v>230</v>
      </c>
      <c r="E27" s="23" t="s">
        <v>231</v>
      </c>
    </row>
    <row r="28" customFormat="false" ht="15" hidden="false" customHeight="true" outlineLevel="0" collapsed="false">
      <c r="A28" s="46" t="s">
        <v>232</v>
      </c>
      <c r="B28" s="16" t="s">
        <v>233</v>
      </c>
      <c r="C28" s="47" t="s">
        <v>234</v>
      </c>
      <c r="D28" s="16" t="s">
        <v>235</v>
      </c>
      <c r="E28" s="16" t="s">
        <v>236</v>
      </c>
    </row>
    <row r="29" customFormat="false" ht="15" hidden="false" customHeight="true" outlineLevel="0" collapsed="false">
      <c r="A29" s="43" t="s">
        <v>237</v>
      </c>
      <c r="B29" s="23" t="s">
        <v>238</v>
      </c>
      <c r="C29" s="22" t="s">
        <v>239</v>
      </c>
      <c r="D29" s="23" t="s">
        <v>240</v>
      </c>
      <c r="E29" s="23" t="s">
        <v>241</v>
      </c>
    </row>
    <row r="30" customFormat="false" ht="15" hidden="false" customHeight="true" outlineLevel="0" collapsed="false">
      <c r="A30" s="46" t="s">
        <v>242</v>
      </c>
      <c r="B30" s="16" t="s">
        <v>243</v>
      </c>
      <c r="C30" s="47" t="s">
        <v>244</v>
      </c>
      <c r="D30" s="16" t="s">
        <v>245</v>
      </c>
      <c r="E30" s="16" t="s">
        <v>246</v>
      </c>
    </row>
    <row r="31" customFormat="false" ht="15" hidden="false" customHeight="true" outlineLevel="0" collapsed="false">
      <c r="A31" s="16"/>
      <c r="B31" s="16"/>
      <c r="C31" s="16"/>
      <c r="D31" s="16"/>
      <c r="E31" s="16"/>
    </row>
    <row r="32" customFormat="false" ht="15.75" hidden="false" customHeight="true" outlineLevel="0" collapsed="false">
      <c r="A32" s="57" t="s">
        <v>247</v>
      </c>
      <c r="B32" s="16"/>
      <c r="C32" s="16"/>
      <c r="D32" s="16"/>
      <c r="E32" s="16"/>
    </row>
    <row r="33" customFormat="false" ht="15" hidden="false" customHeight="true" outlineLevel="0" collapsed="false">
      <c r="A33" s="53" t="s">
        <v>248</v>
      </c>
      <c r="B33" s="58" t="s">
        <v>249</v>
      </c>
      <c r="C33" s="16"/>
      <c r="D33" s="16"/>
      <c r="E33" s="16"/>
    </row>
    <row r="34" customFormat="false" ht="15" hidden="false" customHeight="true" outlineLevel="0" collapsed="false">
      <c r="A34" s="47" t="s">
        <v>248</v>
      </c>
      <c r="B34" s="58" t="s">
        <v>250</v>
      </c>
      <c r="C34" s="16"/>
      <c r="D34" s="16"/>
      <c r="E34" s="16"/>
    </row>
    <row r="35" customFormat="false" ht="17.25" hidden="false" customHeight="true" outlineLevel="0" collapsed="false">
      <c r="A35" s="53" t="s">
        <v>248</v>
      </c>
      <c r="B35" s="58" t="s">
        <v>251</v>
      </c>
      <c r="C35" s="59"/>
      <c r="D35" s="59"/>
      <c r="E35" s="59"/>
    </row>
    <row r="36" customFormat="false" ht="15" hidden="false" customHeight="true" outlineLevel="0" collapsed="false">
      <c r="A36" s="60" t="s">
        <v>248</v>
      </c>
      <c r="B36" s="61" t="s">
        <v>252</v>
      </c>
    </row>
    <row r="37" customFormat="false" ht="15" hidden="false" customHeight="true" outlineLevel="0" collapsed="false">
      <c r="A37" s="16"/>
      <c r="B37" s="16"/>
      <c r="C37" s="16"/>
      <c r="D37" s="16"/>
      <c r="E37" s="16"/>
    </row>
    <row r="38" customFormat="false" ht="17.25" hidden="false" customHeight="true" outlineLevel="0" collapsed="false">
      <c r="A38" s="17" t="s">
        <v>253</v>
      </c>
      <c r="B38" s="17"/>
      <c r="C38" s="17"/>
      <c r="D38" s="17"/>
      <c r="E38" s="17"/>
    </row>
    <row r="39" customFormat="false" ht="15" hidden="false" customHeight="true" outlineLevel="0" collapsed="false">
      <c r="A39" s="23"/>
      <c r="B39" s="23"/>
      <c r="C39" s="23"/>
      <c r="D39" s="23"/>
      <c r="E39" s="23"/>
    </row>
    <row r="40" customFormat="false" ht="15" hidden="false" customHeight="true" outlineLevel="0" collapsed="false">
      <c r="A40" s="24" t="s">
        <v>168</v>
      </c>
      <c r="B40" s="24" t="s">
        <v>254</v>
      </c>
      <c r="C40" s="24" t="s">
        <v>255</v>
      </c>
      <c r="D40" s="24" t="s">
        <v>256</v>
      </c>
      <c r="E40" s="24" t="s">
        <v>257</v>
      </c>
    </row>
    <row r="41" customFormat="false" ht="15" hidden="false" customHeight="true" outlineLevel="0" collapsed="false">
      <c r="A41" s="62" t="s">
        <v>258</v>
      </c>
      <c r="B41" s="27" t="s">
        <v>259</v>
      </c>
      <c r="C41" s="27" t="s">
        <v>50</v>
      </c>
      <c r="D41" s="63" t="s">
        <v>260</v>
      </c>
      <c r="E41" s="63" t="s">
        <v>261</v>
      </c>
    </row>
    <row r="42" customFormat="false" ht="15" hidden="false" customHeight="true" outlineLevel="0" collapsed="false">
      <c r="A42" s="46" t="s">
        <v>262</v>
      </c>
      <c r="B42" s="47" t="s">
        <v>263</v>
      </c>
      <c r="C42" s="47" t="s">
        <v>54</v>
      </c>
      <c r="D42" s="16" t="s">
        <v>264</v>
      </c>
      <c r="E42" s="16" t="s">
        <v>265</v>
      </c>
    </row>
    <row r="43" customFormat="false" ht="17.25" hidden="false" customHeight="true" outlineLevel="0" collapsed="false">
      <c r="A43" s="59" t="s">
        <v>266</v>
      </c>
      <c r="B43" s="64" t="s">
        <v>267</v>
      </c>
      <c r="C43" s="64" t="s">
        <v>59</v>
      </c>
      <c r="D43" s="59" t="s">
        <v>268</v>
      </c>
      <c r="E43" s="59" t="s">
        <v>269</v>
      </c>
    </row>
    <row r="44" customFormat="false" ht="15" hidden="false" customHeight="true" outlineLevel="0" collapsed="false">
      <c r="A44" s="16"/>
      <c r="B44" s="16"/>
      <c r="C44" s="16"/>
      <c r="D44" s="16"/>
      <c r="E44" s="16"/>
    </row>
    <row r="45" customFormat="false" ht="17.25" hidden="false" customHeight="true" outlineLevel="0" collapsed="false">
      <c r="A45" s="17" t="s">
        <v>270</v>
      </c>
      <c r="B45" s="17"/>
      <c r="C45" s="17"/>
      <c r="D45" s="17"/>
      <c r="E45" s="17"/>
    </row>
    <row r="46" customFormat="false" ht="15" hidden="false" customHeight="true" outlineLevel="0" collapsed="false">
      <c r="A46" s="16"/>
      <c r="B46" s="16"/>
      <c r="C46" s="16"/>
      <c r="D46" s="16"/>
      <c r="E46" s="16"/>
    </row>
    <row r="47" customFormat="false" ht="15" hidden="false" customHeight="true" outlineLevel="0" collapsed="false">
      <c r="A47" s="47" t="s">
        <v>271</v>
      </c>
      <c r="B47" s="16" t="s">
        <v>272</v>
      </c>
      <c r="C47" s="16"/>
      <c r="D47" s="16"/>
      <c r="E47" s="16"/>
    </row>
    <row r="48" customFormat="false" ht="15" hidden="false" customHeight="true" outlineLevel="0" collapsed="false">
      <c r="A48" s="47" t="s">
        <v>271</v>
      </c>
      <c r="B48" s="16" t="s">
        <v>273</v>
      </c>
      <c r="C48" s="16"/>
      <c r="D48" s="16"/>
      <c r="E48" s="16"/>
    </row>
    <row r="49" customFormat="false" ht="15" hidden="false" customHeight="true" outlineLevel="0" collapsed="false">
      <c r="A49" s="47" t="s">
        <v>271</v>
      </c>
      <c r="B49" s="16" t="s">
        <v>274</v>
      </c>
      <c r="C49" s="16"/>
      <c r="D49" s="16"/>
      <c r="E49" s="16"/>
    </row>
    <row r="50" customFormat="false" ht="15" hidden="false" customHeight="true" outlineLevel="0" collapsed="false">
      <c r="A50" s="47" t="s">
        <v>271</v>
      </c>
      <c r="B50" s="16" t="s">
        <v>275</v>
      </c>
      <c r="C50" s="16"/>
      <c r="D50" s="16"/>
      <c r="E50" s="16"/>
    </row>
  </sheetData>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4" activeCellId="0" sqref="E14"/>
    </sheetView>
  </sheetViews>
  <sheetFormatPr defaultColWidth="10.5390625" defaultRowHeight="15" zeroHeight="false" outlineLevelRow="0" outlineLevelCol="0"/>
  <cols>
    <col collapsed="false" customWidth="true" hidden="false" outlineLevel="0" max="1" min="1" style="1" width="20.71"/>
    <col collapsed="false" customWidth="true" hidden="false" outlineLevel="0" max="2" min="2" style="1" width="60.71"/>
    <col collapsed="false" customWidth="true" hidden="false" outlineLevel="0" max="3" min="3" style="1" width="1.57"/>
    <col collapsed="false" customWidth="true" hidden="false" outlineLevel="0" max="4" min="4" style="1" width="20.71"/>
    <col collapsed="false" customWidth="true" hidden="false" outlineLevel="0" max="5" min="5" style="1" width="60.71"/>
  </cols>
  <sheetData>
    <row r="1" customFormat="false" ht="30" hidden="false" customHeight="true" outlineLevel="0" collapsed="false">
      <c r="A1" s="65" t="s">
        <v>276</v>
      </c>
    </row>
    <row r="3" customFormat="false" ht="30" hidden="false" customHeight="true" outlineLevel="0" collapsed="false">
      <c r="A3" s="66" t="s">
        <v>277</v>
      </c>
      <c r="B3" s="67"/>
      <c r="C3" s="68"/>
      <c r="D3" s="69" t="s">
        <v>278</v>
      </c>
      <c r="E3" s="70"/>
    </row>
    <row r="4" customFormat="false" ht="34.5" hidden="false" customHeight="true" outlineLevel="0" collapsed="false">
      <c r="A4" s="71" t="s">
        <v>279</v>
      </c>
      <c r="B4" s="72" t="s">
        <v>280</v>
      </c>
      <c r="C4" s="68"/>
      <c r="D4" s="73" t="s">
        <v>281</v>
      </c>
      <c r="E4" s="74" t="s">
        <v>282</v>
      </c>
    </row>
    <row r="5" customFormat="false" ht="34.5" hidden="false" customHeight="true" outlineLevel="0" collapsed="false">
      <c r="A5" s="75" t="s">
        <v>283</v>
      </c>
      <c r="B5" s="76" t="s">
        <v>284</v>
      </c>
      <c r="C5" s="68"/>
      <c r="D5" s="77" t="s">
        <v>285</v>
      </c>
      <c r="E5" s="78" t="s">
        <v>286</v>
      </c>
    </row>
    <row r="6" customFormat="false" ht="34.5" hidden="false" customHeight="true" outlineLevel="0" collapsed="false">
      <c r="A6" s="71" t="s">
        <v>287</v>
      </c>
      <c r="B6" s="72" t="s">
        <v>288</v>
      </c>
      <c r="C6" s="68"/>
      <c r="D6" s="73" t="s">
        <v>289</v>
      </c>
      <c r="E6" s="74" t="s">
        <v>290</v>
      </c>
    </row>
    <row r="7" customFormat="false" ht="34.5" hidden="false" customHeight="true" outlineLevel="0" collapsed="false">
      <c r="A7" s="75" t="s">
        <v>291</v>
      </c>
      <c r="B7" s="76" t="s">
        <v>292</v>
      </c>
      <c r="C7" s="68"/>
      <c r="D7" s="77" t="s">
        <v>293</v>
      </c>
      <c r="E7" s="78" t="s">
        <v>294</v>
      </c>
    </row>
    <row r="8" customFormat="false" ht="34.5" hidden="false" customHeight="true" outlineLevel="0" collapsed="false">
      <c r="A8" s="71" t="s">
        <v>295</v>
      </c>
      <c r="B8" s="72" t="s">
        <v>296</v>
      </c>
      <c r="C8" s="68"/>
      <c r="D8" s="73" t="s">
        <v>297</v>
      </c>
      <c r="E8" s="74" t="s">
        <v>298</v>
      </c>
    </row>
    <row r="9" customFormat="false" ht="34.5" hidden="false" customHeight="true" outlineLevel="0" collapsed="false">
      <c r="A9" s="75" t="s">
        <v>299</v>
      </c>
      <c r="B9" s="76" t="s">
        <v>300</v>
      </c>
      <c r="C9" s="68"/>
      <c r="D9" s="79" t="s">
        <v>301</v>
      </c>
      <c r="E9" s="80" t="s">
        <v>302</v>
      </c>
    </row>
    <row r="10" customFormat="false" ht="34.5" hidden="false" customHeight="true" outlineLevel="0" collapsed="false">
      <c r="A10" s="81" t="s">
        <v>303</v>
      </c>
      <c r="B10" s="82" t="s">
        <v>304</v>
      </c>
      <c r="C10" s="68"/>
      <c r="D10" s="68"/>
      <c r="E10" s="68"/>
    </row>
    <row r="11" customFormat="false" ht="9.75" hidden="false" customHeight="true" outlineLevel="0" collapsed="false">
      <c r="A11" s="68"/>
      <c r="B11" s="68"/>
      <c r="C11" s="68"/>
      <c r="D11" s="68"/>
      <c r="E11" s="68"/>
    </row>
    <row r="12" customFormat="false" ht="30" hidden="false" customHeight="true" outlineLevel="0" collapsed="false">
      <c r="A12" s="83" t="s">
        <v>305</v>
      </c>
      <c r="B12" s="84"/>
      <c r="C12" s="68"/>
      <c r="D12" s="85" t="s">
        <v>306</v>
      </c>
      <c r="E12" s="86"/>
    </row>
    <row r="13" customFormat="false" ht="34.5" hidden="false" customHeight="true" outlineLevel="0" collapsed="false">
      <c r="A13" s="87" t="s">
        <v>307</v>
      </c>
      <c r="B13" s="88" t="s">
        <v>308</v>
      </c>
      <c r="C13" s="68"/>
      <c r="D13" s="89" t="s">
        <v>309</v>
      </c>
      <c r="E13" s="90" t="s">
        <v>310</v>
      </c>
    </row>
    <row r="14" customFormat="false" ht="34.5" hidden="false" customHeight="true" outlineLevel="0" collapsed="false">
      <c r="A14" s="91" t="s">
        <v>311</v>
      </c>
      <c r="B14" s="92" t="s">
        <v>312</v>
      </c>
      <c r="C14" s="68"/>
      <c r="D14" s="93" t="s">
        <v>313</v>
      </c>
      <c r="E14" s="94" t="s">
        <v>314</v>
      </c>
    </row>
    <row r="15" customFormat="false" ht="34.5" hidden="false" customHeight="true" outlineLevel="0" collapsed="false">
      <c r="A15" s="87" t="s">
        <v>315</v>
      </c>
      <c r="B15" s="88" t="s">
        <v>316</v>
      </c>
      <c r="C15" s="68"/>
      <c r="D15" s="89" t="s">
        <v>317</v>
      </c>
      <c r="E15" s="90" t="s">
        <v>318</v>
      </c>
    </row>
    <row r="16" customFormat="false" ht="34.5" hidden="false" customHeight="true" outlineLevel="0" collapsed="false">
      <c r="A16" s="91" t="s">
        <v>319</v>
      </c>
      <c r="B16" s="92" t="s">
        <v>320</v>
      </c>
      <c r="C16" s="68"/>
      <c r="D16" s="93" t="s">
        <v>321</v>
      </c>
      <c r="E16" s="94" t="s">
        <v>322</v>
      </c>
    </row>
    <row r="17" customFormat="false" ht="34.5" hidden="false" customHeight="true" outlineLevel="0" collapsed="false">
      <c r="A17" s="87" t="s">
        <v>323</v>
      </c>
      <c r="B17" s="88" t="s">
        <v>324</v>
      </c>
      <c r="C17" s="68"/>
      <c r="D17" s="89" t="s">
        <v>325</v>
      </c>
      <c r="E17" s="90" t="s">
        <v>326</v>
      </c>
    </row>
    <row r="18" customFormat="false" ht="34.5" hidden="false" customHeight="true" outlineLevel="0" collapsed="false">
      <c r="A18" s="95" t="s">
        <v>327</v>
      </c>
      <c r="B18" s="96" t="s">
        <v>328</v>
      </c>
      <c r="C18" s="68"/>
      <c r="D18" s="97" t="s">
        <v>329</v>
      </c>
      <c r="E18" s="98" t="s">
        <v>330</v>
      </c>
    </row>
  </sheetData>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9" activeCellId="0" sqref="A9"/>
    </sheetView>
  </sheetViews>
  <sheetFormatPr defaultColWidth="10.5390625" defaultRowHeight="15" zeroHeight="false" outlineLevelRow="0" outlineLevelCol="0"/>
  <cols>
    <col collapsed="false" customWidth="true" hidden="false" outlineLevel="0" max="1" min="1" style="1" width="40"/>
    <col collapsed="false" customWidth="true" hidden="false" outlineLevel="0" max="5" min="2" style="1" width="34.29"/>
  </cols>
  <sheetData>
    <row r="1" customFormat="false" ht="21" hidden="false" customHeight="true" outlineLevel="0" collapsed="false">
      <c r="A1" s="15" t="s">
        <v>331</v>
      </c>
      <c r="B1" s="16"/>
      <c r="C1" s="16"/>
      <c r="D1" s="16"/>
      <c r="E1" s="16"/>
      <c r="F1" s="99"/>
    </row>
    <row r="2" customFormat="false" ht="15" hidden="false" customHeight="true" outlineLevel="0" collapsed="false">
      <c r="A2" s="16"/>
      <c r="B2" s="16"/>
      <c r="C2" s="16"/>
      <c r="D2" s="16"/>
      <c r="E2" s="16"/>
      <c r="F2" s="99"/>
    </row>
    <row r="3" customFormat="false" ht="17.25" hidden="false" customHeight="true" outlineLevel="0" collapsed="false">
      <c r="A3" s="17" t="s">
        <v>332</v>
      </c>
      <c r="B3" s="17"/>
      <c r="C3" s="17"/>
      <c r="D3" s="17"/>
      <c r="E3" s="17"/>
      <c r="F3" s="99"/>
    </row>
    <row r="4" customFormat="false" ht="15" hidden="false" customHeight="true" outlineLevel="0" collapsed="false">
      <c r="A4" s="16"/>
      <c r="B4" s="16"/>
      <c r="C4" s="16"/>
      <c r="D4" s="16"/>
      <c r="E4" s="16"/>
      <c r="F4" s="99"/>
    </row>
    <row r="5" customFormat="false" ht="15" hidden="false" customHeight="true" outlineLevel="0" collapsed="false">
      <c r="A5" s="19" t="s">
        <v>333</v>
      </c>
      <c r="B5" s="19" t="s">
        <v>334</v>
      </c>
      <c r="C5" s="19" t="s">
        <v>335</v>
      </c>
      <c r="D5" s="19" t="s">
        <v>69</v>
      </c>
      <c r="E5" s="19" t="s">
        <v>336</v>
      </c>
      <c r="F5" s="99"/>
    </row>
    <row r="6" customFormat="false" ht="15" hidden="false" customHeight="true" outlineLevel="0" collapsed="false">
      <c r="A6" s="43" t="s">
        <v>337</v>
      </c>
      <c r="B6" s="22" t="s">
        <v>338</v>
      </c>
      <c r="C6" s="23" t="s">
        <v>339</v>
      </c>
      <c r="D6" s="100" t="s">
        <v>80</v>
      </c>
      <c r="E6" s="23" t="s">
        <v>340</v>
      </c>
      <c r="F6" s="99"/>
    </row>
    <row r="7" customFormat="false" ht="15" hidden="false" customHeight="true" outlineLevel="0" collapsed="false">
      <c r="A7" s="46" t="s">
        <v>341</v>
      </c>
      <c r="B7" s="47" t="s">
        <v>342</v>
      </c>
      <c r="C7" s="16" t="s">
        <v>343</v>
      </c>
      <c r="D7" s="101" t="s">
        <v>80</v>
      </c>
      <c r="E7" s="16" t="s">
        <v>344</v>
      </c>
      <c r="F7" s="99"/>
    </row>
    <row r="8" customFormat="false" ht="15" hidden="false" customHeight="true" outlineLevel="0" collapsed="false">
      <c r="A8" s="43" t="s">
        <v>345</v>
      </c>
      <c r="B8" s="22" t="s">
        <v>346</v>
      </c>
      <c r="C8" s="23" t="s">
        <v>77</v>
      </c>
      <c r="D8" s="100" t="s">
        <v>80</v>
      </c>
      <c r="E8" s="23" t="s">
        <v>347</v>
      </c>
      <c r="F8" s="99"/>
    </row>
    <row r="9" customFormat="false" ht="15" hidden="false" customHeight="true" outlineLevel="0" collapsed="false">
      <c r="A9" s="43" t="s">
        <v>348</v>
      </c>
      <c r="B9" s="22" t="s">
        <v>342</v>
      </c>
      <c r="C9" s="23" t="s">
        <v>349</v>
      </c>
      <c r="D9" s="100" t="s">
        <v>80</v>
      </c>
      <c r="E9" s="23" t="s">
        <v>350</v>
      </c>
      <c r="F9" s="99"/>
    </row>
    <row r="10" customFormat="false" ht="15" hidden="false" customHeight="true" outlineLevel="0" collapsed="false">
      <c r="A10" s="43" t="s">
        <v>351</v>
      </c>
      <c r="B10" s="22" t="s">
        <v>352</v>
      </c>
      <c r="C10" s="23" t="s">
        <v>353</v>
      </c>
      <c r="D10" s="100" t="s">
        <v>354</v>
      </c>
      <c r="E10" s="23" t="s">
        <v>355</v>
      </c>
      <c r="F10" s="99"/>
    </row>
    <row r="11" customFormat="false" ht="15" hidden="false" customHeight="true" outlineLevel="0" collapsed="false">
      <c r="A11" s="43" t="s">
        <v>356</v>
      </c>
      <c r="B11" s="22" t="s">
        <v>357</v>
      </c>
      <c r="C11" s="23" t="s">
        <v>358</v>
      </c>
      <c r="D11" s="102" t="s">
        <v>359</v>
      </c>
      <c r="E11" s="23" t="s">
        <v>360</v>
      </c>
      <c r="F11" s="99"/>
    </row>
    <row r="12" customFormat="false" ht="15" hidden="false" customHeight="true" outlineLevel="0" collapsed="false">
      <c r="A12" s="46" t="s">
        <v>361</v>
      </c>
      <c r="B12" s="47" t="s">
        <v>357</v>
      </c>
      <c r="C12" s="16" t="s">
        <v>362</v>
      </c>
      <c r="D12" s="103" t="s">
        <v>359</v>
      </c>
      <c r="E12" s="16" t="s">
        <v>363</v>
      </c>
      <c r="F12" s="99"/>
    </row>
    <row r="13" customFormat="false" ht="15" hidden="false" customHeight="true" outlineLevel="0" collapsed="false">
      <c r="A13" s="43" t="s">
        <v>364</v>
      </c>
      <c r="B13" s="22" t="s">
        <v>365</v>
      </c>
      <c r="C13" s="23" t="s">
        <v>366</v>
      </c>
      <c r="D13" s="102" t="s">
        <v>359</v>
      </c>
      <c r="E13" s="23" t="s">
        <v>367</v>
      </c>
      <c r="F13" s="99"/>
    </row>
    <row r="14" customFormat="false" ht="15" hidden="false" customHeight="true" outlineLevel="0" collapsed="false">
      <c r="A14" s="46" t="s">
        <v>368</v>
      </c>
      <c r="B14" s="47" t="s">
        <v>369</v>
      </c>
      <c r="C14" s="16" t="s">
        <v>370</v>
      </c>
      <c r="D14" s="103" t="s">
        <v>359</v>
      </c>
      <c r="E14" s="16" t="s">
        <v>371</v>
      </c>
      <c r="F14" s="99"/>
    </row>
    <row r="15" customFormat="false" ht="17.25" hidden="false" customHeight="true" outlineLevel="0" collapsed="false">
      <c r="A15" s="43" t="s">
        <v>372</v>
      </c>
      <c r="B15" s="22" t="s">
        <v>373</v>
      </c>
      <c r="C15" s="23" t="s">
        <v>374</v>
      </c>
      <c r="D15" s="102" t="s">
        <v>375</v>
      </c>
      <c r="E15" s="23" t="s">
        <v>376</v>
      </c>
      <c r="F15" s="99"/>
    </row>
    <row r="16" customFormat="false" ht="17.25" hidden="false" customHeight="true" outlineLevel="0" collapsed="false">
      <c r="A16" s="59"/>
      <c r="B16" s="59"/>
      <c r="C16" s="59"/>
      <c r="D16" s="59"/>
      <c r="E16" s="59"/>
      <c r="F16" s="99"/>
    </row>
    <row r="17" customFormat="false" ht="15" hidden="false" customHeight="true" outlineLevel="0" collapsed="false">
      <c r="A17" s="17" t="s">
        <v>377</v>
      </c>
      <c r="B17" s="17"/>
      <c r="C17" s="17"/>
      <c r="D17" s="17"/>
      <c r="E17" s="17"/>
      <c r="F17" s="99"/>
    </row>
    <row r="18" customFormat="false" ht="15" hidden="false" customHeight="true" outlineLevel="0" collapsed="false">
      <c r="A18" s="16"/>
      <c r="B18" s="16"/>
      <c r="C18" s="16"/>
      <c r="D18" s="16"/>
      <c r="E18" s="16"/>
      <c r="F18" s="99"/>
    </row>
    <row r="19" customFormat="false" ht="15" hidden="false" customHeight="true" outlineLevel="0" collapsed="false">
      <c r="A19" s="19" t="s">
        <v>334</v>
      </c>
      <c r="B19" s="19" t="s">
        <v>378</v>
      </c>
      <c r="C19" s="19" t="s">
        <v>379</v>
      </c>
      <c r="D19" s="19" t="s">
        <v>40</v>
      </c>
      <c r="E19" s="19" t="s">
        <v>380</v>
      </c>
      <c r="F19" s="99"/>
    </row>
    <row r="20" customFormat="false" ht="15" hidden="false" customHeight="true" outlineLevel="0" collapsed="false">
      <c r="A20" s="23" t="s">
        <v>381</v>
      </c>
      <c r="B20" s="23" t="s">
        <v>382</v>
      </c>
      <c r="C20" s="23" t="s">
        <v>383</v>
      </c>
      <c r="D20" s="23" t="s">
        <v>384</v>
      </c>
      <c r="E20" s="20" t="s">
        <v>385</v>
      </c>
      <c r="F20" s="99"/>
    </row>
    <row r="21" customFormat="false" ht="15" hidden="false" customHeight="true" outlineLevel="0" collapsed="false">
      <c r="A21" s="16" t="s">
        <v>124</v>
      </c>
      <c r="B21" s="16" t="s">
        <v>386</v>
      </c>
      <c r="C21" s="16" t="s">
        <v>387</v>
      </c>
      <c r="D21" s="16" t="s">
        <v>388</v>
      </c>
      <c r="E21" s="53" t="s">
        <v>389</v>
      </c>
      <c r="F21" s="99"/>
    </row>
    <row r="22" customFormat="false" ht="15" hidden="false" customHeight="true" outlineLevel="0" collapsed="false">
      <c r="A22" s="23" t="s">
        <v>125</v>
      </c>
      <c r="B22" s="23" t="s">
        <v>390</v>
      </c>
      <c r="C22" s="23" t="s">
        <v>391</v>
      </c>
      <c r="D22" s="23" t="s">
        <v>392</v>
      </c>
      <c r="E22" s="20" t="s">
        <v>393</v>
      </c>
      <c r="F22" s="99"/>
    </row>
    <row r="23" customFormat="false" ht="15" hidden="false" customHeight="true" outlineLevel="0" collapsed="false">
      <c r="A23" s="16" t="s">
        <v>126</v>
      </c>
      <c r="B23" s="16" t="s">
        <v>394</v>
      </c>
      <c r="C23" s="16" t="s">
        <v>395</v>
      </c>
      <c r="D23" s="16" t="s">
        <v>396</v>
      </c>
      <c r="E23" s="53" t="s">
        <v>397</v>
      </c>
      <c r="F23" s="99"/>
    </row>
    <row r="24" customFormat="false" ht="17.25" hidden="false" customHeight="true" outlineLevel="0" collapsed="false">
      <c r="A24" s="16"/>
      <c r="B24" s="16"/>
      <c r="C24" s="16"/>
      <c r="D24" s="16"/>
      <c r="E24" s="16"/>
      <c r="F24" s="99"/>
    </row>
    <row r="25" customFormat="false" ht="15" hidden="false" customHeight="true" outlineLevel="0" collapsed="false">
      <c r="A25" s="17" t="s">
        <v>398</v>
      </c>
      <c r="B25" s="17"/>
      <c r="C25" s="17"/>
      <c r="D25" s="17"/>
      <c r="E25" s="17"/>
      <c r="F25" s="99"/>
    </row>
    <row r="26" customFormat="false" ht="15" hidden="false" customHeight="true" outlineLevel="0" collapsed="false">
      <c r="A26" s="16"/>
      <c r="B26" s="16"/>
      <c r="C26" s="16"/>
      <c r="D26" s="16"/>
      <c r="E26" s="16"/>
      <c r="F26" s="99"/>
    </row>
    <row r="27" customFormat="false" ht="15" hidden="false" customHeight="true" outlineLevel="0" collapsed="false">
      <c r="A27" s="19" t="s">
        <v>399</v>
      </c>
      <c r="B27" s="19" t="s">
        <v>334</v>
      </c>
      <c r="C27" s="19" t="s">
        <v>400</v>
      </c>
      <c r="D27" s="19" t="s">
        <v>401</v>
      </c>
      <c r="E27" s="19" t="s">
        <v>402</v>
      </c>
      <c r="F27" s="99"/>
    </row>
    <row r="28" customFormat="false" ht="15" hidden="false" customHeight="true" outlineLevel="0" collapsed="false">
      <c r="A28" s="46" t="s">
        <v>403</v>
      </c>
      <c r="B28" s="47" t="s">
        <v>123</v>
      </c>
      <c r="C28" s="16" t="s">
        <v>404</v>
      </c>
      <c r="D28" s="16" t="s">
        <v>405</v>
      </c>
      <c r="E28" s="16" t="s">
        <v>406</v>
      </c>
      <c r="F28" s="99"/>
    </row>
    <row r="29" customFormat="false" ht="15" hidden="false" customHeight="true" outlineLevel="0" collapsed="false">
      <c r="A29" s="43" t="s">
        <v>407</v>
      </c>
      <c r="B29" s="22" t="s">
        <v>408</v>
      </c>
      <c r="C29" s="23" t="s">
        <v>409</v>
      </c>
      <c r="D29" s="23" t="s">
        <v>410</v>
      </c>
      <c r="E29" s="23" t="s">
        <v>411</v>
      </c>
      <c r="F29" s="99"/>
    </row>
    <row r="30" customFormat="false" ht="15" hidden="false" customHeight="true" outlineLevel="0" collapsed="false">
      <c r="A30" s="104" t="s">
        <v>412</v>
      </c>
      <c r="B30" s="25" t="s">
        <v>413</v>
      </c>
      <c r="C30" s="105" t="s">
        <v>414</v>
      </c>
      <c r="D30" s="105" t="s">
        <v>415</v>
      </c>
      <c r="E30" s="105" t="s">
        <v>416</v>
      </c>
      <c r="F30" s="99"/>
    </row>
    <row r="31" customFormat="false" ht="17.25" hidden="false" customHeight="true" outlineLevel="0" collapsed="false">
      <c r="A31" s="16"/>
      <c r="B31" s="16"/>
      <c r="C31" s="16"/>
      <c r="D31" s="16"/>
      <c r="E31" s="16"/>
      <c r="F31" s="99"/>
    </row>
    <row r="32" customFormat="false" ht="15" hidden="false" customHeight="true" outlineLevel="0" collapsed="false">
      <c r="A32" s="17" t="s">
        <v>417</v>
      </c>
      <c r="B32" s="17"/>
      <c r="C32" s="17"/>
      <c r="D32" s="17"/>
      <c r="E32" s="17"/>
      <c r="F32" s="99"/>
    </row>
    <row r="33" customFormat="false" ht="15" hidden="false" customHeight="true" outlineLevel="0" collapsed="false">
      <c r="A33" s="16"/>
      <c r="B33" s="16"/>
      <c r="C33" s="16"/>
      <c r="D33" s="16"/>
      <c r="E33" s="16"/>
      <c r="F33" s="99"/>
    </row>
    <row r="34" customFormat="false" ht="15" hidden="false" customHeight="true" outlineLevel="0" collapsed="false">
      <c r="A34" s="19" t="s">
        <v>45</v>
      </c>
      <c r="B34" s="19" t="s">
        <v>418</v>
      </c>
      <c r="C34" s="19" t="s">
        <v>419</v>
      </c>
      <c r="D34" s="19" t="s">
        <v>420</v>
      </c>
      <c r="E34" s="19" t="s">
        <v>421</v>
      </c>
      <c r="F34" s="99"/>
    </row>
    <row r="35" customFormat="false" ht="15" hidden="false" customHeight="true" outlineLevel="0" collapsed="false">
      <c r="A35" s="43" t="s">
        <v>50</v>
      </c>
      <c r="B35" s="23" t="s">
        <v>422</v>
      </c>
      <c r="C35" s="22" t="s">
        <v>423</v>
      </c>
      <c r="D35" s="22" t="s">
        <v>424</v>
      </c>
      <c r="E35" s="106" t="s">
        <v>425</v>
      </c>
      <c r="F35" s="99"/>
    </row>
    <row r="36" customFormat="false" ht="15" hidden="false" customHeight="true" outlineLevel="0" collapsed="false">
      <c r="A36" s="104" t="s">
        <v>54</v>
      </c>
      <c r="B36" s="105" t="s">
        <v>426</v>
      </c>
      <c r="C36" s="25" t="s">
        <v>427</v>
      </c>
      <c r="D36" s="25" t="s">
        <v>428</v>
      </c>
      <c r="E36" s="107" t="s">
        <v>429</v>
      </c>
      <c r="F36" s="99"/>
    </row>
    <row r="37" customFormat="false" ht="15" hidden="false" customHeight="true" outlineLevel="0" collapsed="false">
      <c r="A37" s="62" t="s">
        <v>59</v>
      </c>
      <c r="B37" s="63" t="s">
        <v>430</v>
      </c>
      <c r="C37" s="27" t="s">
        <v>431</v>
      </c>
      <c r="D37" s="27" t="s">
        <v>432</v>
      </c>
      <c r="E37" s="108" t="s">
        <v>433</v>
      </c>
      <c r="F37" s="99"/>
    </row>
    <row r="38" customFormat="false" ht="18.75" hidden="false" customHeight="true" outlineLevel="0" collapsed="false"/>
    <row r="39" customFormat="false" ht="17.25" hidden="false" customHeight="true" outlineLevel="0" collapsed="false">
      <c r="A39" s="109" t="s">
        <v>434</v>
      </c>
    </row>
    <row r="40" customFormat="false" ht="15" hidden="false" customHeight="true" outlineLevel="0" collapsed="false"/>
    <row r="41" customFormat="false" ht="15" hidden="false" customHeight="true" outlineLevel="0" collapsed="false">
      <c r="A41" s="110" t="s">
        <v>435</v>
      </c>
    </row>
    <row r="42" customFormat="false" ht="15" hidden="false" customHeight="true" outlineLevel="0" collapsed="false">
      <c r="A42" s="111" t="s">
        <v>436</v>
      </c>
      <c r="B42" s="111" t="s">
        <v>437</v>
      </c>
      <c r="C42" s="112" t="s">
        <v>438</v>
      </c>
      <c r="D42" s="112" t="s">
        <v>439</v>
      </c>
      <c r="E42" s="112" t="s">
        <v>440</v>
      </c>
    </row>
    <row r="43" customFormat="false" ht="15" hidden="false" customHeight="true" outlineLevel="0" collapsed="false">
      <c r="A43" s="1" t="s">
        <v>441</v>
      </c>
      <c r="B43" s="1" t="s">
        <v>442</v>
      </c>
      <c r="C43" s="113" t="n">
        <v>1</v>
      </c>
      <c r="D43" s="114" t="s">
        <v>137</v>
      </c>
      <c r="E43" s="114" t="s">
        <v>443</v>
      </c>
    </row>
    <row r="44" customFormat="false" ht="15" hidden="false" customHeight="true" outlineLevel="0" collapsed="false">
      <c r="A44" s="1" t="s">
        <v>444</v>
      </c>
      <c r="B44" s="1" t="s">
        <v>445</v>
      </c>
      <c r="C44" s="114" t="s">
        <v>446</v>
      </c>
      <c r="D44" s="114" t="s">
        <v>447</v>
      </c>
      <c r="E44" s="114" t="s">
        <v>448</v>
      </c>
    </row>
    <row r="45" customFormat="false" ht="15" hidden="false" customHeight="true" outlineLevel="0" collapsed="false">
      <c r="A45" s="1" t="s">
        <v>449</v>
      </c>
      <c r="B45" s="1" t="s">
        <v>450</v>
      </c>
      <c r="C45" s="114" t="s">
        <v>451</v>
      </c>
      <c r="D45" s="114" t="s">
        <v>452</v>
      </c>
      <c r="E45" s="114" t="s">
        <v>453</v>
      </c>
    </row>
    <row r="46" customFormat="false" ht="15" hidden="false" customHeight="true" outlineLevel="0" collapsed="false">
      <c r="A46" s="1" t="s">
        <v>454</v>
      </c>
      <c r="B46" s="1" t="s">
        <v>455</v>
      </c>
      <c r="C46" s="113" t="n">
        <v>0.15</v>
      </c>
      <c r="D46" s="114" t="s">
        <v>456</v>
      </c>
      <c r="E46" s="114" t="s">
        <v>457</v>
      </c>
    </row>
    <row r="47" customFormat="false" ht="15" hidden="false" customHeight="true" outlineLevel="0" collapsed="false">
      <c r="A47" s="1" t="s">
        <v>458</v>
      </c>
      <c r="B47" s="1" t="s">
        <v>459</v>
      </c>
      <c r="C47" s="114" t="s">
        <v>460</v>
      </c>
      <c r="D47" s="114" t="s">
        <v>461</v>
      </c>
      <c r="E47" s="114" t="s">
        <v>462</v>
      </c>
    </row>
    <row r="48" customFormat="false" ht="15" hidden="false" customHeight="true" outlineLevel="0" collapsed="false"/>
    <row r="49" customFormat="false" ht="15" hidden="false" customHeight="true" outlineLevel="0" collapsed="false">
      <c r="A49" s="110" t="s">
        <v>463</v>
      </c>
    </row>
    <row r="50" customFormat="false" ht="15" hidden="false" customHeight="true" outlineLevel="0" collapsed="false">
      <c r="A50" s="111" t="s">
        <v>437</v>
      </c>
      <c r="B50" s="112" t="s">
        <v>123</v>
      </c>
      <c r="C50" s="112" t="s">
        <v>124</v>
      </c>
      <c r="D50" s="112" t="s">
        <v>125</v>
      </c>
      <c r="E50" s="112" t="s">
        <v>400</v>
      </c>
    </row>
    <row r="51" customFormat="false" ht="15" hidden="false" customHeight="true" outlineLevel="0" collapsed="false">
      <c r="A51" s="1" t="s">
        <v>464</v>
      </c>
      <c r="B51" s="114" t="s">
        <v>465</v>
      </c>
      <c r="C51" s="114" t="s">
        <v>466</v>
      </c>
      <c r="D51" s="114" t="s">
        <v>467</v>
      </c>
      <c r="E51" s="114" t="s">
        <v>468</v>
      </c>
    </row>
    <row r="52" customFormat="false" ht="15" hidden="false" customHeight="true" outlineLevel="0" collapsed="false">
      <c r="A52" s="1" t="s">
        <v>469</v>
      </c>
      <c r="B52" s="114" t="s">
        <v>470</v>
      </c>
      <c r="C52" s="114" t="s">
        <v>471</v>
      </c>
      <c r="D52" s="114" t="s">
        <v>472</v>
      </c>
      <c r="E52" s="114" t="s">
        <v>473</v>
      </c>
    </row>
    <row r="53" customFormat="false" ht="15" hidden="false" customHeight="true" outlineLevel="0" collapsed="false">
      <c r="A53" s="1" t="s">
        <v>474</v>
      </c>
      <c r="B53" s="114" t="s">
        <v>470</v>
      </c>
      <c r="C53" s="114" t="s">
        <v>475</v>
      </c>
      <c r="D53" s="114" t="s">
        <v>476</v>
      </c>
      <c r="E53" s="114" t="s">
        <v>477</v>
      </c>
    </row>
    <row r="54" customFormat="false" ht="15" hidden="false" customHeight="true" outlineLevel="0" collapsed="false">
      <c r="A54" s="1" t="s">
        <v>478</v>
      </c>
      <c r="B54" s="114" t="s">
        <v>479</v>
      </c>
      <c r="C54" s="114" t="s">
        <v>465</v>
      </c>
      <c r="D54" s="114" t="s">
        <v>471</v>
      </c>
      <c r="E54" s="114" t="s">
        <v>480</v>
      </c>
    </row>
    <row r="55" customFormat="false" ht="15" hidden="false" customHeight="true" outlineLevel="0" collapsed="false">
      <c r="A55" s="1" t="s">
        <v>481</v>
      </c>
      <c r="B55" s="114" t="s">
        <v>479</v>
      </c>
      <c r="C55" s="114" t="s">
        <v>482</v>
      </c>
      <c r="D55" s="114" t="s">
        <v>465</v>
      </c>
      <c r="E55" s="114" t="s">
        <v>483</v>
      </c>
    </row>
    <row r="56" customFormat="false" ht="15" hidden="false" customHeight="true" outlineLevel="0" collapsed="false">
      <c r="A56" s="115" t="s">
        <v>484</v>
      </c>
      <c r="B56" s="116" t="s">
        <v>476</v>
      </c>
      <c r="C56" s="116" t="s">
        <v>485</v>
      </c>
      <c r="D56" s="116" t="s">
        <v>486</v>
      </c>
      <c r="E56" s="116" t="s">
        <v>487</v>
      </c>
    </row>
    <row r="57" customFormat="false" ht="15" hidden="false" customHeight="true" outlineLevel="0" collapsed="false"/>
    <row r="58" customFormat="false" ht="15" hidden="false" customHeight="true" outlineLevel="0" collapsed="false">
      <c r="A58" s="110" t="s">
        <v>488</v>
      </c>
    </row>
    <row r="59" customFormat="false" ht="15" hidden="false" customHeight="true" outlineLevel="0" collapsed="false">
      <c r="A59" s="111" t="s">
        <v>489</v>
      </c>
      <c r="B59" s="111" t="s">
        <v>490</v>
      </c>
      <c r="C59" s="111" t="s">
        <v>491</v>
      </c>
      <c r="D59" s="111" t="s">
        <v>69</v>
      </c>
    </row>
    <row r="60" customFormat="false" ht="15" hidden="false" customHeight="true" outlineLevel="0" collapsed="false">
      <c r="A60" s="1" t="s">
        <v>492</v>
      </c>
      <c r="B60" s="1" t="s">
        <v>493</v>
      </c>
      <c r="C60" s="1" t="s">
        <v>494</v>
      </c>
      <c r="D60" s="1" t="s">
        <v>495</v>
      </c>
    </row>
    <row r="61" customFormat="false" ht="15" hidden="false" customHeight="true" outlineLevel="0" collapsed="false">
      <c r="A61" s="1" t="s">
        <v>496</v>
      </c>
      <c r="B61" s="1" t="s">
        <v>497</v>
      </c>
      <c r="C61" s="1" t="s">
        <v>498</v>
      </c>
      <c r="D61" s="1" t="s">
        <v>499</v>
      </c>
    </row>
    <row r="62" customFormat="false" ht="15" hidden="false" customHeight="true" outlineLevel="0" collapsed="false">
      <c r="A62" s="1" t="s">
        <v>500</v>
      </c>
      <c r="B62" s="1" t="s">
        <v>501</v>
      </c>
      <c r="C62" s="1" t="s">
        <v>502</v>
      </c>
      <c r="D62" s="1" t="s">
        <v>503</v>
      </c>
    </row>
    <row r="63" customFormat="false" ht="18.75" hidden="false" customHeight="true" outlineLevel="0" collapsed="false"/>
    <row r="64" customFormat="false" ht="17.25" hidden="false" customHeight="true" outlineLevel="0" collapsed="false">
      <c r="A64" s="109" t="s">
        <v>504</v>
      </c>
    </row>
    <row r="65" customFormat="false" ht="15" hidden="false" customHeight="true" outlineLevel="0" collapsed="false"/>
    <row r="66" customFormat="false" ht="15" hidden="false" customHeight="true" outlineLevel="0" collapsed="false">
      <c r="A66" s="111" t="s">
        <v>334</v>
      </c>
      <c r="B66" s="111" t="s">
        <v>505</v>
      </c>
      <c r="C66" s="111" t="s">
        <v>506</v>
      </c>
      <c r="D66" s="111" t="s">
        <v>402</v>
      </c>
    </row>
    <row r="67" customFormat="false" ht="15" hidden="false" customHeight="true" outlineLevel="0" collapsed="false">
      <c r="A67" s="1" t="s">
        <v>507</v>
      </c>
      <c r="B67" s="1" t="s">
        <v>508</v>
      </c>
      <c r="C67" s="1" t="s">
        <v>509</v>
      </c>
      <c r="D67" s="1" t="s">
        <v>510</v>
      </c>
    </row>
    <row r="68" customFormat="false" ht="15" hidden="false" customHeight="true" outlineLevel="0" collapsed="false">
      <c r="A68" s="1" t="s">
        <v>511</v>
      </c>
      <c r="B68" s="1" t="s">
        <v>512</v>
      </c>
      <c r="C68" s="1" t="s">
        <v>513</v>
      </c>
      <c r="D68" s="1" t="s">
        <v>514</v>
      </c>
    </row>
    <row r="69" customFormat="false" ht="15" hidden="false" customHeight="true" outlineLevel="0" collapsed="false">
      <c r="A69" s="1" t="s">
        <v>515</v>
      </c>
      <c r="B69" s="1" t="s">
        <v>516</v>
      </c>
      <c r="C69" s="1" t="s">
        <v>517</v>
      </c>
      <c r="D69" s="1" t="s">
        <v>518</v>
      </c>
    </row>
    <row r="70" customFormat="false" ht="15" hidden="false" customHeight="true" outlineLevel="0" collapsed="false">
      <c r="A70" s="1" t="s">
        <v>519</v>
      </c>
      <c r="B70" s="1" t="s">
        <v>520</v>
      </c>
      <c r="C70" s="1" t="s">
        <v>521</v>
      </c>
      <c r="D70" s="1" t="s">
        <v>522</v>
      </c>
    </row>
    <row r="71" customFormat="false" ht="15" hidden="false" customHeight="true" outlineLevel="0" collapsed="false"/>
    <row r="72" customFormat="false" ht="15" hidden="false" customHeight="true" outlineLevel="0" collapsed="false">
      <c r="A72" s="117" t="s">
        <v>523</v>
      </c>
    </row>
    <row r="74" customFormat="false" ht="15" hidden="false" customHeight="true" outlineLevel="0" collapsed="false"/>
    <row r="75" customFormat="false" ht="24.75" hidden="false" customHeight="true" outlineLevel="0" collapsed="false">
      <c r="A75" s="118" t="s">
        <v>524</v>
      </c>
      <c r="B75" s="118"/>
      <c r="C75" s="118"/>
      <c r="D75" s="118"/>
      <c r="E75" s="118"/>
      <c r="F75" s="118"/>
    </row>
    <row r="76" customFormat="false" ht="45.75" hidden="false" customHeight="true" outlineLevel="0" collapsed="false">
      <c r="A76" s="119" t="s">
        <v>525</v>
      </c>
    </row>
    <row r="77" customFormat="false" ht="15" hidden="false" customHeight="true" outlineLevel="0" collapsed="false">
      <c r="B77" s="2"/>
      <c r="C77" s="2"/>
      <c r="E77" s="2"/>
      <c r="F77" s="2"/>
    </row>
    <row r="78" customFormat="false" ht="54.75" hidden="false" customHeight="true" outlineLevel="0" collapsed="false">
      <c r="A78" s="120" t="s">
        <v>526</v>
      </c>
      <c r="B78" s="121" t="s">
        <v>527</v>
      </c>
      <c r="C78" s="121"/>
      <c r="D78" s="120" t="s">
        <v>528</v>
      </c>
      <c r="E78" s="121" t="s">
        <v>529</v>
      </c>
      <c r="F78" s="121"/>
    </row>
    <row r="79" customFormat="false" ht="54.75" hidden="false" customHeight="true" outlineLevel="0" collapsed="false">
      <c r="A79" s="122" t="s">
        <v>530</v>
      </c>
      <c r="B79" s="123" t="s">
        <v>531</v>
      </c>
      <c r="C79" s="123"/>
      <c r="D79" s="124" t="s">
        <v>532</v>
      </c>
      <c r="E79" s="123" t="s">
        <v>533</v>
      </c>
      <c r="F79" s="123"/>
    </row>
    <row r="80" customFormat="false" ht="54.75" hidden="false" customHeight="true" outlineLevel="0" collapsed="false">
      <c r="A80" s="125" t="s">
        <v>534</v>
      </c>
      <c r="B80" s="126" t="s">
        <v>535</v>
      </c>
      <c r="C80" s="126"/>
      <c r="D80" s="127" t="s">
        <v>536</v>
      </c>
      <c r="E80" s="126" t="s">
        <v>537</v>
      </c>
      <c r="F80" s="126"/>
    </row>
    <row r="81" customFormat="false" ht="54.75" hidden="false" customHeight="true" outlineLevel="0" collapsed="false">
      <c r="A81" s="122" t="s">
        <v>538</v>
      </c>
      <c r="B81" s="123" t="s">
        <v>539</v>
      </c>
      <c r="C81" s="123"/>
      <c r="D81" s="124" t="s">
        <v>540</v>
      </c>
      <c r="E81" s="123" t="s">
        <v>541</v>
      </c>
      <c r="F81" s="123"/>
    </row>
    <row r="82" customFormat="false" ht="21.75" hidden="false" customHeight="true" outlineLevel="0" collapsed="false">
      <c r="A82" s="125" t="s">
        <v>542</v>
      </c>
      <c r="B82" s="127" t="s">
        <v>543</v>
      </c>
      <c r="D82" s="127" t="s">
        <v>544</v>
      </c>
      <c r="E82" s="127" t="s">
        <v>545</v>
      </c>
    </row>
    <row r="84" customFormat="false" ht="19.5" hidden="false" customHeight="true" outlineLevel="0" collapsed="false">
      <c r="A84" s="2"/>
      <c r="B84" s="2"/>
      <c r="C84" s="2"/>
      <c r="D84" s="2"/>
      <c r="E84" s="2"/>
      <c r="F84" s="2"/>
    </row>
    <row r="85" customFormat="false" ht="30" hidden="false" customHeight="true" outlineLevel="0" collapsed="false">
      <c r="A85" s="2"/>
      <c r="B85" s="2"/>
      <c r="C85" s="2"/>
      <c r="D85" s="2"/>
      <c r="E85" s="2"/>
      <c r="F85" s="2"/>
    </row>
  </sheetData>
  <mergeCells count="12">
    <mergeCell ref="A75:F75"/>
    <mergeCell ref="B77:C77"/>
    <mergeCell ref="E77:F77"/>
    <mergeCell ref="B78:C78"/>
    <mergeCell ref="E78:F78"/>
    <mergeCell ref="B79:C79"/>
    <mergeCell ref="E79:F79"/>
    <mergeCell ref="B80:C80"/>
    <mergeCell ref="E80:F80"/>
    <mergeCell ref="B81:C81"/>
    <mergeCell ref="E81:F81"/>
    <mergeCell ref="A84:F85"/>
  </mergeCells>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0" activeCellId="0" sqref="B10"/>
    </sheetView>
  </sheetViews>
  <sheetFormatPr defaultColWidth="10.5390625" defaultRowHeight="15" zeroHeight="false" outlineLevelRow="0" outlineLevelCol="0"/>
  <cols>
    <col collapsed="false" customWidth="true" hidden="false" outlineLevel="0" max="1" min="1" style="1" width="38.14"/>
    <col collapsed="false" customWidth="true" hidden="false" outlineLevel="0" max="2" min="2" style="1" width="66.72"/>
    <col collapsed="false" customWidth="true" hidden="false" outlineLevel="0" max="5" min="3" style="1" width="22.86"/>
  </cols>
  <sheetData>
    <row r="1" customFormat="false" ht="18.75" hidden="false" customHeight="true" outlineLevel="0" collapsed="false">
      <c r="A1" s="128" t="s">
        <v>546</v>
      </c>
    </row>
    <row r="3" customFormat="false" ht="15.75" hidden="false" customHeight="true" outlineLevel="0" collapsed="false">
      <c r="A3" s="129" t="s">
        <v>547</v>
      </c>
    </row>
    <row r="5" customFormat="false" ht="15" hidden="false" customHeight="true" outlineLevel="0" collapsed="false">
      <c r="A5" s="130" t="s">
        <v>548</v>
      </c>
      <c r="B5" s="130" t="s">
        <v>549</v>
      </c>
    </row>
    <row r="6" customFormat="false" ht="15" hidden="false" customHeight="true" outlineLevel="0" collapsed="false">
      <c r="A6" s="1" t="s">
        <v>550</v>
      </c>
      <c r="B6" s="1" t="s">
        <v>551</v>
      </c>
    </row>
    <row r="7" customFormat="false" ht="15" hidden="false" customHeight="true" outlineLevel="0" collapsed="false">
      <c r="A7" s="1" t="s">
        <v>552</v>
      </c>
      <c r="B7" s="1" t="s">
        <v>553</v>
      </c>
    </row>
    <row r="8" customFormat="false" ht="15" hidden="false" customHeight="true" outlineLevel="0" collapsed="false">
      <c r="A8" s="1" t="s">
        <v>554</v>
      </c>
      <c r="B8" s="1" t="s">
        <v>555</v>
      </c>
    </row>
    <row r="9" customFormat="false" ht="15" hidden="false" customHeight="true" outlineLevel="0" collapsed="false">
      <c r="A9" s="1" t="s">
        <v>556</v>
      </c>
      <c r="B9" s="1" t="s">
        <v>557</v>
      </c>
    </row>
    <row r="10" customFormat="false" ht="15" hidden="false" customHeight="true" outlineLevel="0" collapsed="false">
      <c r="A10" s="1" t="s">
        <v>558</v>
      </c>
      <c r="B10" s="131" t="s">
        <v>559</v>
      </c>
    </row>
    <row r="11" customFormat="false" ht="15" hidden="false" customHeight="true" outlineLevel="0" collapsed="false">
      <c r="A11" s="1" t="s">
        <v>560</v>
      </c>
      <c r="B11" s="1" t="s">
        <v>561</v>
      </c>
    </row>
    <row r="12" customFormat="false" ht="15" hidden="false" customHeight="true" outlineLevel="0" collapsed="false">
      <c r="A12" s="1" t="s">
        <v>562</v>
      </c>
      <c r="B12" s="1" t="s">
        <v>563</v>
      </c>
    </row>
    <row r="15" customFormat="false" ht="15.75" hidden="false" customHeight="true" outlineLevel="0" collapsed="false">
      <c r="A15" s="129" t="s">
        <v>564</v>
      </c>
    </row>
    <row r="17" customFormat="false" ht="15" hidden="false" customHeight="true" outlineLevel="0" collapsed="false">
      <c r="A17" s="130" t="s">
        <v>565</v>
      </c>
      <c r="B17" s="130" t="s">
        <v>566</v>
      </c>
      <c r="C17" s="132" t="s">
        <v>567</v>
      </c>
      <c r="D17" s="130" t="s">
        <v>568</v>
      </c>
      <c r="E17" s="132" t="s">
        <v>69</v>
      </c>
    </row>
    <row r="18" customFormat="false" ht="15" hidden="false" customHeight="true" outlineLevel="0" collapsed="false">
      <c r="A18" s="1" t="s">
        <v>569</v>
      </c>
      <c r="B18" s="1" t="s">
        <v>570</v>
      </c>
      <c r="C18" s="113" t="n">
        <v>0.9</v>
      </c>
      <c r="D18" s="1" t="s">
        <v>571</v>
      </c>
      <c r="E18" s="114" t="s">
        <v>572</v>
      </c>
    </row>
    <row r="19" customFormat="false" ht="15" hidden="false" customHeight="true" outlineLevel="0" collapsed="false">
      <c r="A19" s="1" t="s">
        <v>573</v>
      </c>
      <c r="B19" s="1" t="s">
        <v>570</v>
      </c>
      <c r="C19" s="113" t="n">
        <v>0.1</v>
      </c>
      <c r="D19" s="1" t="s">
        <v>574</v>
      </c>
      <c r="E19" s="114" t="s">
        <v>575</v>
      </c>
    </row>
    <row r="21" customFormat="false" ht="15" hidden="false" customHeight="true" outlineLevel="0" collapsed="false">
      <c r="A21" s="133" t="s">
        <v>576</v>
      </c>
    </row>
    <row r="24" customFormat="false" ht="15.75" hidden="false" customHeight="true" outlineLevel="0" collapsed="false">
      <c r="A24" s="129" t="s">
        <v>577</v>
      </c>
    </row>
    <row r="26" customFormat="false" ht="15" hidden="false" customHeight="true" outlineLevel="0" collapsed="false">
      <c r="A26" s="134" t="s">
        <v>578</v>
      </c>
    </row>
    <row r="28" customFormat="false" ht="15" hidden="false" customHeight="true" outlineLevel="0" collapsed="false">
      <c r="A28" s="135" t="s">
        <v>548</v>
      </c>
      <c r="B28" s="135" t="s">
        <v>549</v>
      </c>
    </row>
    <row r="29" customFormat="false" ht="15" hidden="false" customHeight="true" outlineLevel="0" collapsed="false">
      <c r="A29" s="1" t="s">
        <v>579</v>
      </c>
      <c r="B29" s="1" t="s">
        <v>580</v>
      </c>
    </row>
    <row r="30" customFormat="false" ht="15" hidden="false" customHeight="true" outlineLevel="0" collapsed="false">
      <c r="A30" s="1" t="s">
        <v>379</v>
      </c>
      <c r="B30" s="1" t="s">
        <v>581</v>
      </c>
    </row>
    <row r="31" customFormat="false" ht="15" hidden="false" customHeight="true" outlineLevel="0" collapsed="false">
      <c r="A31" s="1" t="s">
        <v>582</v>
      </c>
      <c r="B31" s="1" t="s">
        <v>583</v>
      </c>
    </row>
    <row r="32" customFormat="false" ht="15" hidden="false" customHeight="true" outlineLevel="0" collapsed="false">
      <c r="A32" s="1" t="s">
        <v>584</v>
      </c>
      <c r="B32" s="1" t="s">
        <v>585</v>
      </c>
      <c r="C32" s="136"/>
    </row>
    <row r="33" customFormat="false" ht="15" hidden="false" customHeight="true" outlineLevel="0" collapsed="false">
      <c r="A33" s="1" t="s">
        <v>586</v>
      </c>
      <c r="B33" s="1" t="s">
        <v>587</v>
      </c>
    </row>
    <row r="34" customFormat="false" ht="15" hidden="false" customHeight="true" outlineLevel="0" collapsed="false">
      <c r="A34" s="1" t="s">
        <v>568</v>
      </c>
      <c r="B34" s="1" t="s">
        <v>588</v>
      </c>
    </row>
    <row r="37" customFormat="false" ht="15" hidden="false" customHeight="true" outlineLevel="0" collapsed="false">
      <c r="A37" s="134" t="s">
        <v>589</v>
      </c>
    </row>
    <row r="39" customFormat="false" ht="15" hidden="false" customHeight="true" outlineLevel="0" collapsed="false">
      <c r="A39" s="135" t="s">
        <v>548</v>
      </c>
      <c r="B39" s="135" t="s">
        <v>549</v>
      </c>
    </row>
    <row r="40" customFormat="false" ht="15" hidden="false" customHeight="true" outlineLevel="0" collapsed="false">
      <c r="A40" s="1" t="s">
        <v>579</v>
      </c>
      <c r="B40" s="1" t="s">
        <v>590</v>
      </c>
    </row>
    <row r="41" customFormat="false" ht="15" hidden="false" customHeight="true" outlineLevel="0" collapsed="false">
      <c r="A41" s="1" t="s">
        <v>379</v>
      </c>
      <c r="B41" s="1" t="s">
        <v>591</v>
      </c>
    </row>
    <row r="42" customFormat="false" ht="15" hidden="false" customHeight="true" outlineLevel="0" collapsed="false">
      <c r="A42" s="1" t="s">
        <v>582</v>
      </c>
      <c r="B42" s="1" t="s">
        <v>592</v>
      </c>
    </row>
    <row r="43" customFormat="false" ht="15" hidden="false" customHeight="true" outlineLevel="0" collapsed="false">
      <c r="A43" s="1" t="s">
        <v>584</v>
      </c>
      <c r="B43" s="1" t="s">
        <v>593</v>
      </c>
    </row>
    <row r="44" customFormat="false" ht="15" hidden="false" customHeight="true" outlineLevel="0" collapsed="false">
      <c r="A44" s="1" t="s">
        <v>586</v>
      </c>
      <c r="B44" s="1" t="s">
        <v>594</v>
      </c>
    </row>
    <row r="45" customFormat="false" ht="15" hidden="false" customHeight="true" outlineLevel="0" collapsed="false">
      <c r="A45" s="1" t="s">
        <v>568</v>
      </c>
      <c r="B45" s="1" t="s">
        <v>595</v>
      </c>
    </row>
    <row r="48" customFormat="false" ht="15.75" hidden="false" customHeight="true" outlineLevel="0" collapsed="false">
      <c r="A48" s="129" t="s">
        <v>596</v>
      </c>
    </row>
    <row r="50" customFormat="false" ht="15" hidden="false" customHeight="true" outlineLevel="0" collapsed="false">
      <c r="A50" s="137" t="s">
        <v>597</v>
      </c>
    </row>
    <row r="51" customFormat="false" ht="15" hidden="false" customHeight="true" outlineLevel="0" collapsed="false">
      <c r="A51" s="137" t="s">
        <v>598</v>
      </c>
    </row>
    <row r="52" customFormat="false" ht="15" hidden="false" customHeight="true" outlineLevel="0" collapsed="false">
      <c r="A52" s="137" t="s">
        <v>599</v>
      </c>
    </row>
    <row r="53" customFormat="false" ht="15" hidden="false" customHeight="true" outlineLevel="0" collapsed="false">
      <c r="A53" s="137" t="s">
        <v>600</v>
      </c>
    </row>
    <row r="55" customFormat="false" ht="15" hidden="false" customHeight="true" outlineLevel="0" collapsed="false">
      <c r="A55" s="138" t="s">
        <v>601</v>
      </c>
    </row>
    <row r="58" customFormat="false" ht="15.75" hidden="false" customHeight="true" outlineLevel="0" collapsed="false">
      <c r="A58" s="129" t="s">
        <v>602</v>
      </c>
    </row>
    <row r="60" customFormat="false" ht="15" hidden="false" customHeight="true" outlineLevel="0" collapsed="false">
      <c r="A60" s="130" t="s">
        <v>603</v>
      </c>
      <c r="B60" s="130" t="s">
        <v>549</v>
      </c>
      <c r="C60" s="132" t="s">
        <v>604</v>
      </c>
      <c r="D60" s="132" t="s">
        <v>69</v>
      </c>
    </row>
    <row r="62" customFormat="false" ht="15" hidden="false" customHeight="true" outlineLevel="0" collapsed="false">
      <c r="A62" s="139" t="s">
        <v>605</v>
      </c>
      <c r="B62" s="140" t="s">
        <v>606</v>
      </c>
      <c r="C62" s="141" t="s">
        <v>607</v>
      </c>
      <c r="D62" s="142" t="s">
        <v>608</v>
      </c>
    </row>
    <row r="64" customFormat="false" ht="15" hidden="false" customHeight="true" outlineLevel="0" collapsed="false">
      <c r="A64" s="115" t="s">
        <v>609</v>
      </c>
      <c r="B64" s="1" t="s">
        <v>610</v>
      </c>
      <c r="C64" s="114" t="s">
        <v>611</v>
      </c>
      <c r="D64" s="143" t="s">
        <v>612</v>
      </c>
    </row>
    <row r="66" customFormat="false" ht="15" hidden="false" customHeight="true" outlineLevel="0" collapsed="false">
      <c r="A66" s="115" t="s">
        <v>613</v>
      </c>
      <c r="B66" s="1" t="s">
        <v>614</v>
      </c>
      <c r="C66" s="114" t="s">
        <v>615</v>
      </c>
      <c r="D66" s="143" t="s">
        <v>616</v>
      </c>
    </row>
    <row r="68" customFormat="false" ht="15" hidden="false" customHeight="true" outlineLevel="0" collapsed="false">
      <c r="A68" s="115" t="s">
        <v>617</v>
      </c>
      <c r="B68" s="1" t="s">
        <v>618</v>
      </c>
      <c r="C68" s="114" t="s">
        <v>619</v>
      </c>
      <c r="D68" s="143" t="s">
        <v>620</v>
      </c>
    </row>
    <row r="70" customFormat="false" ht="15" hidden="false" customHeight="true" outlineLevel="0" collapsed="false">
      <c r="A70" s="115" t="s">
        <v>621</v>
      </c>
      <c r="B70" s="1" t="s">
        <v>622</v>
      </c>
      <c r="C70" s="114" t="s">
        <v>623</v>
      </c>
      <c r="D70" s="143" t="s">
        <v>616</v>
      </c>
    </row>
    <row r="73" customFormat="false" ht="15" hidden="false" customHeight="true" outlineLevel="0" collapsed="false">
      <c r="A73" s="135" t="s">
        <v>624</v>
      </c>
    </row>
    <row r="75" customFormat="false" ht="15" hidden="false" customHeight="true" outlineLevel="0" collapsed="false">
      <c r="A75" s="144" t="s">
        <v>625</v>
      </c>
    </row>
    <row r="76" customFormat="false" ht="15" hidden="false" customHeight="true" outlineLevel="0" collapsed="false">
      <c r="A76" s="1" t="s">
        <v>626</v>
      </c>
    </row>
    <row r="77" customFormat="false" ht="15" hidden="false" customHeight="true" outlineLevel="0" collapsed="false">
      <c r="A77" s="1" t="s">
        <v>627</v>
      </c>
    </row>
    <row r="78" customFormat="false" ht="15" hidden="false" customHeight="true" outlineLevel="0" collapsed="false">
      <c r="A78" s="1" t="s">
        <v>628</v>
      </c>
    </row>
    <row r="79" customFormat="false" ht="15" hidden="false" customHeight="true" outlineLevel="0" collapsed="false">
      <c r="A79" s="1" t="s">
        <v>629</v>
      </c>
    </row>
    <row r="80" customFormat="false" ht="15" hidden="false" customHeight="true" outlineLevel="0" collapsed="false">
      <c r="A80" s="139" t="s">
        <v>630</v>
      </c>
    </row>
    <row r="81" customFormat="false" ht="15.75" hidden="false" customHeight="true" outlineLevel="0" collapsed="false">
      <c r="A81" s="145" t="s">
        <v>631</v>
      </c>
    </row>
    <row r="83" customFormat="false" ht="15" hidden="false" customHeight="true" outlineLevel="0" collapsed="false">
      <c r="A83" s="146" t="s">
        <v>399</v>
      </c>
      <c r="B83" s="146" t="s">
        <v>334</v>
      </c>
      <c r="C83" s="146" t="s">
        <v>632</v>
      </c>
      <c r="D83" s="146" t="s">
        <v>633</v>
      </c>
      <c r="E83" s="146" t="s">
        <v>69</v>
      </c>
    </row>
    <row r="84" customFormat="false" ht="15" hidden="false" customHeight="true" outlineLevel="0" collapsed="false">
      <c r="A84" s="115" t="s">
        <v>634</v>
      </c>
      <c r="B84" s="1" t="s">
        <v>635</v>
      </c>
      <c r="C84" s="1" t="s">
        <v>636</v>
      </c>
      <c r="D84" s="1" t="s">
        <v>637</v>
      </c>
      <c r="E84" s="147" t="s">
        <v>80</v>
      </c>
    </row>
    <row r="85" customFormat="false" ht="15" hidden="false" customHeight="true" outlineLevel="0" collapsed="false">
      <c r="A85" s="115" t="s">
        <v>638</v>
      </c>
      <c r="B85" s="1" t="s">
        <v>639</v>
      </c>
      <c r="C85" s="1" t="s">
        <v>640</v>
      </c>
      <c r="D85" s="1" t="s">
        <v>641</v>
      </c>
      <c r="E85" s="148" t="s">
        <v>642</v>
      </c>
    </row>
    <row r="86" customFormat="false" ht="15" hidden="false" customHeight="true" outlineLevel="0" collapsed="false">
      <c r="A86" s="115" t="s">
        <v>643</v>
      </c>
      <c r="B86" s="1" t="s">
        <v>644</v>
      </c>
      <c r="C86" s="1" t="s">
        <v>645</v>
      </c>
      <c r="D86" s="1" t="s">
        <v>646</v>
      </c>
      <c r="E86" s="149" t="s">
        <v>647</v>
      </c>
    </row>
    <row r="87" customFormat="false" ht="15" hidden="false" customHeight="true" outlineLevel="0" collapsed="false">
      <c r="A87" s="115" t="s">
        <v>648</v>
      </c>
      <c r="B87" s="1" t="s">
        <v>649</v>
      </c>
      <c r="C87" s="1" t="s">
        <v>650</v>
      </c>
      <c r="D87" s="1" t="s">
        <v>651</v>
      </c>
      <c r="E87" s="149" t="s">
        <v>647</v>
      </c>
    </row>
    <row r="89" customFormat="false" ht="15" hidden="false" customHeight="true" outlineLevel="0" collapsed="false">
      <c r="A89" s="115" t="s">
        <v>652</v>
      </c>
    </row>
    <row r="91" customFormat="false" ht="15" hidden="false" customHeight="true" outlineLevel="0" collapsed="false">
      <c r="A91" s="115" t="s">
        <v>653</v>
      </c>
    </row>
    <row r="93" customFormat="false" ht="18.75" hidden="false" customHeight="true" outlineLevel="0" collapsed="false">
      <c r="A93" s="109" t="s">
        <v>654</v>
      </c>
    </row>
    <row r="95" customFormat="false" ht="15" hidden="false" customHeight="true" outlineLevel="0" collapsed="false">
      <c r="A95" s="111" t="s">
        <v>548</v>
      </c>
      <c r="B95" s="111" t="s">
        <v>549</v>
      </c>
      <c r="C95" s="111" t="s">
        <v>69</v>
      </c>
    </row>
    <row r="96" customFormat="false" ht="15" hidden="false" customHeight="true" outlineLevel="0" collapsed="false">
      <c r="A96" s="1" t="s">
        <v>655</v>
      </c>
      <c r="B96" s="1" t="s">
        <v>656</v>
      </c>
      <c r="C96" s="1" t="s">
        <v>657</v>
      </c>
    </row>
    <row r="97" customFormat="false" ht="15" hidden="false" customHeight="true" outlineLevel="0" collapsed="false">
      <c r="A97" s="1" t="s">
        <v>658</v>
      </c>
      <c r="B97" s="1" t="s">
        <v>659</v>
      </c>
      <c r="C97" s="1" t="s">
        <v>657</v>
      </c>
    </row>
    <row r="98" customFormat="false" ht="15" hidden="false" customHeight="true" outlineLevel="0" collapsed="false">
      <c r="A98" s="1" t="s">
        <v>660</v>
      </c>
      <c r="B98" s="1" t="s">
        <v>661</v>
      </c>
      <c r="C98" s="1" t="s">
        <v>662</v>
      </c>
    </row>
    <row r="99" customFormat="false" ht="15" hidden="false" customHeight="true" outlineLevel="0" collapsed="false">
      <c r="A99" s="1" t="s">
        <v>663</v>
      </c>
      <c r="B99" s="1" t="s">
        <v>664</v>
      </c>
      <c r="C99" s="1" t="s">
        <v>665</v>
      </c>
    </row>
    <row r="100" customFormat="false" ht="15" hidden="false" customHeight="true" outlineLevel="0" collapsed="false">
      <c r="A100" s="1" t="s">
        <v>666</v>
      </c>
      <c r="B100" s="1" t="s">
        <v>667</v>
      </c>
      <c r="C100" s="1" t="s">
        <v>668</v>
      </c>
    </row>
    <row r="101" customFormat="false" ht="15" hidden="false" customHeight="true" outlineLevel="0" collapsed="false">
      <c r="A101" s="1" t="s">
        <v>669</v>
      </c>
      <c r="B101" s="1" t="s">
        <v>670</v>
      </c>
      <c r="C101" s="1" t="s">
        <v>671</v>
      </c>
    </row>
    <row r="102" customFormat="false" ht="15" hidden="false" customHeight="true" outlineLevel="0" collapsed="false">
      <c r="A102" s="1" t="s">
        <v>672</v>
      </c>
      <c r="B102" s="1" t="s">
        <v>673</v>
      </c>
      <c r="C102" s="1" t="s">
        <v>674</v>
      </c>
    </row>
    <row r="104" customFormat="false" ht="18.75" hidden="false" customHeight="true" outlineLevel="0" collapsed="false">
      <c r="A104" s="109" t="s">
        <v>675</v>
      </c>
    </row>
    <row r="106" customFormat="false" ht="15" hidden="false" customHeight="true" outlineLevel="0" collapsed="false">
      <c r="A106" s="111" t="s">
        <v>676</v>
      </c>
      <c r="B106" s="111" t="s">
        <v>677</v>
      </c>
      <c r="C106" s="111" t="s">
        <v>678</v>
      </c>
      <c r="D106" s="111" t="s">
        <v>679</v>
      </c>
    </row>
    <row r="107" customFormat="false" ht="15" hidden="false" customHeight="true" outlineLevel="0" collapsed="false">
      <c r="A107" s="1" t="s">
        <v>680</v>
      </c>
      <c r="B107" s="1" t="s">
        <v>681</v>
      </c>
      <c r="C107" s="1" t="s">
        <v>682</v>
      </c>
      <c r="D107" s="1" t="s">
        <v>683</v>
      </c>
    </row>
    <row r="108" customFormat="false" ht="15" hidden="false" customHeight="true" outlineLevel="0" collapsed="false">
      <c r="A108" s="1" t="s">
        <v>684</v>
      </c>
      <c r="B108" s="1" t="s">
        <v>685</v>
      </c>
      <c r="C108" s="1" t="s">
        <v>686</v>
      </c>
      <c r="D108" s="1" t="s">
        <v>683</v>
      </c>
    </row>
    <row r="109" customFormat="false" ht="15" hidden="false" customHeight="true" outlineLevel="0" collapsed="false">
      <c r="A109" s="1" t="s">
        <v>687</v>
      </c>
      <c r="B109" s="1" t="s">
        <v>688</v>
      </c>
      <c r="C109" s="1" t="s">
        <v>689</v>
      </c>
      <c r="D109" s="1" t="s">
        <v>690</v>
      </c>
    </row>
    <row r="111" customFormat="false" ht="15" hidden="false" customHeight="true" outlineLevel="0" collapsed="false">
      <c r="A111" s="150" t="s">
        <v>691</v>
      </c>
    </row>
    <row r="113" customFormat="false" ht="18.75" hidden="false" customHeight="true" outlineLevel="0" collapsed="false">
      <c r="A113" s="109" t="s">
        <v>692</v>
      </c>
    </row>
    <row r="115" customFormat="false" ht="15" hidden="false" customHeight="true" outlineLevel="0" collapsed="false">
      <c r="A115" s="151" t="s">
        <v>693</v>
      </c>
      <c r="B115" s="152"/>
      <c r="C115" s="152"/>
      <c r="D115" s="152"/>
    </row>
    <row r="116" customFormat="false" ht="15" hidden="false" customHeight="true" outlineLevel="0" collapsed="false">
      <c r="A116" s="1" t="s">
        <v>586</v>
      </c>
      <c r="B116" s="1" t="s">
        <v>694</v>
      </c>
    </row>
    <row r="117" customFormat="false" ht="15" hidden="false" customHeight="true" outlineLevel="0" collapsed="false">
      <c r="A117" s="1" t="s">
        <v>695</v>
      </c>
      <c r="B117" s="1" t="s">
        <v>696</v>
      </c>
    </row>
    <row r="118" customFormat="false" ht="15" hidden="false" customHeight="true" outlineLevel="0" collapsed="false">
      <c r="A118" s="1" t="s">
        <v>697</v>
      </c>
      <c r="B118" s="1" t="s">
        <v>698</v>
      </c>
    </row>
    <row r="119" customFormat="false" ht="15" hidden="false" customHeight="true" outlineLevel="0" collapsed="false">
      <c r="A119" s="1" t="s">
        <v>699</v>
      </c>
      <c r="B119" s="1" t="s">
        <v>700</v>
      </c>
    </row>
    <row r="121" customFormat="false" ht="15" hidden="false" customHeight="true" outlineLevel="0" collapsed="false">
      <c r="A121" s="151" t="s">
        <v>701</v>
      </c>
      <c r="B121" s="152"/>
      <c r="C121" s="152"/>
      <c r="D121" s="152"/>
    </row>
    <row r="122" customFormat="false" ht="15" hidden="false" customHeight="true" outlineLevel="0" collapsed="false">
      <c r="A122" s="1" t="s">
        <v>586</v>
      </c>
      <c r="B122" s="1" t="s">
        <v>702</v>
      </c>
    </row>
    <row r="123" customFormat="false" ht="15" hidden="false" customHeight="true" outlineLevel="0" collapsed="false">
      <c r="A123" s="1" t="s">
        <v>695</v>
      </c>
      <c r="B123" s="1" t="s">
        <v>703</v>
      </c>
    </row>
    <row r="124" customFormat="false" ht="15" hidden="false" customHeight="true" outlineLevel="0" collapsed="false">
      <c r="A124" s="1" t="s">
        <v>697</v>
      </c>
      <c r="B124" s="1" t="s">
        <v>704</v>
      </c>
    </row>
    <row r="125" customFormat="false" ht="15" hidden="false" customHeight="true" outlineLevel="0" collapsed="false">
      <c r="A125" s="1" t="s">
        <v>699</v>
      </c>
      <c r="B125" s="1" t="s">
        <v>705</v>
      </c>
    </row>
    <row r="127" customFormat="false" ht="18.75" hidden="false" customHeight="true" outlineLevel="0" collapsed="false">
      <c r="A127" s="109" t="s">
        <v>706</v>
      </c>
    </row>
    <row r="129" customFormat="false" ht="15" hidden="false" customHeight="true" outlineLevel="0" collapsed="false">
      <c r="A129" s="111" t="s">
        <v>707</v>
      </c>
      <c r="B129" s="111" t="s">
        <v>400</v>
      </c>
      <c r="C129" s="111" t="s">
        <v>549</v>
      </c>
    </row>
    <row r="130" customFormat="false" ht="15" hidden="false" customHeight="true" outlineLevel="0" collapsed="false">
      <c r="A130" s="1" t="s">
        <v>708</v>
      </c>
      <c r="B130" s="1" t="s">
        <v>709</v>
      </c>
      <c r="C130" s="1" t="s">
        <v>710</v>
      </c>
    </row>
    <row r="131" customFormat="false" ht="15" hidden="false" customHeight="true" outlineLevel="0" collapsed="false">
      <c r="A131" s="1" t="s">
        <v>711</v>
      </c>
      <c r="B131" s="1" t="s">
        <v>712</v>
      </c>
      <c r="C131" s="1" t="s">
        <v>713</v>
      </c>
    </row>
    <row r="132" customFormat="false" ht="15" hidden="false" customHeight="true" outlineLevel="0" collapsed="false">
      <c r="A132" s="1" t="s">
        <v>714</v>
      </c>
      <c r="B132" s="1" t="s">
        <v>715</v>
      </c>
      <c r="C132" s="1" t="s">
        <v>716</v>
      </c>
    </row>
    <row r="133" customFormat="false" ht="15" hidden="false" customHeight="true" outlineLevel="0" collapsed="false">
      <c r="A133" s="1" t="s">
        <v>717</v>
      </c>
      <c r="B133" s="1" t="s">
        <v>718</v>
      </c>
      <c r="C133" s="1" t="s">
        <v>719</v>
      </c>
    </row>
    <row r="135" customFormat="false" ht="15" hidden="false" customHeight="true" outlineLevel="0" collapsed="false">
      <c r="A135" s="117" t="s">
        <v>720</v>
      </c>
    </row>
  </sheetData>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true"/>
  </sheetPr>
  <dimension ref="A1:H151"/>
  <sheetViews>
    <sheetView showFormulas="false" showGridLines="true" showRowColHeaders="true" showZeros="true" rightToLeft="false" tabSelected="false" showOutlineSymbols="true" defaultGridColor="true" view="normal" topLeftCell="A86" colorId="64" zoomScale="100" zoomScaleNormal="100" zoomScalePageLayoutView="100" workbookViewId="0">
      <selection pane="topLeft" activeCell="A1" activeCellId="0" sqref="A1"/>
    </sheetView>
  </sheetViews>
  <sheetFormatPr defaultColWidth="10.5390625" defaultRowHeight="15" zeroHeight="false" outlineLevelRow="0" outlineLevelCol="0"/>
  <cols>
    <col collapsed="false" customWidth="true" hidden="false" outlineLevel="0" max="1" min="1" style="1" width="62.43"/>
    <col collapsed="false" customWidth="true" hidden="false" outlineLevel="0" max="5" min="2" style="1" width="22.86"/>
    <col collapsed="false" customWidth="true" hidden="false" outlineLevel="0" max="7" min="7" style="1" width="41.86"/>
    <col collapsed="false" customWidth="true" hidden="false" outlineLevel="0" max="8" min="8" style="1" width="43.86"/>
  </cols>
  <sheetData>
    <row r="1" customFormat="false" ht="21" hidden="false" customHeight="true" outlineLevel="0" collapsed="false">
      <c r="A1" s="15" t="s">
        <v>721</v>
      </c>
      <c r="B1" s="16"/>
      <c r="C1" s="16"/>
      <c r="D1" s="16"/>
      <c r="E1" s="16"/>
      <c r="F1" s="16"/>
      <c r="G1" s="16"/>
      <c r="H1" s="153"/>
    </row>
    <row r="2" customFormat="false" ht="15" hidden="false" customHeight="true" outlineLevel="0" collapsed="false">
      <c r="A2" s="16"/>
      <c r="B2" s="16"/>
      <c r="C2" s="16"/>
      <c r="D2" s="16"/>
      <c r="E2" s="16"/>
      <c r="F2" s="16"/>
      <c r="G2" s="16"/>
      <c r="H2" s="153"/>
    </row>
    <row r="3" customFormat="false" ht="17.25" hidden="false" customHeight="true" outlineLevel="0" collapsed="false">
      <c r="A3" s="17" t="s">
        <v>722</v>
      </c>
      <c r="B3" s="17"/>
      <c r="C3" s="17"/>
      <c r="D3" s="17"/>
      <c r="E3" s="17"/>
      <c r="F3" s="17"/>
      <c r="G3" s="17"/>
      <c r="H3" s="17"/>
    </row>
    <row r="4" customFormat="false" ht="15" hidden="false" customHeight="true" outlineLevel="0" collapsed="false">
      <c r="A4" s="16"/>
      <c r="B4" s="16"/>
      <c r="C4" s="16"/>
      <c r="D4" s="16"/>
      <c r="E4" s="16"/>
      <c r="F4" s="16"/>
      <c r="G4" s="16"/>
      <c r="H4" s="153"/>
    </row>
    <row r="5" customFormat="false" ht="15.75" hidden="false" customHeight="true" outlineLevel="0" collapsed="false">
      <c r="A5" s="57" t="s">
        <v>723</v>
      </c>
      <c r="B5" s="16"/>
      <c r="C5" s="16"/>
      <c r="D5" s="16"/>
      <c r="E5" s="16"/>
      <c r="F5" s="16"/>
      <c r="G5" s="16"/>
      <c r="H5" s="153"/>
    </row>
    <row r="6" customFormat="false" ht="15" hidden="false" customHeight="true" outlineLevel="0" collapsed="false">
      <c r="A6" s="19" t="s">
        <v>45</v>
      </c>
      <c r="B6" s="19" t="s">
        <v>46</v>
      </c>
      <c r="C6" s="19" t="s">
        <v>47</v>
      </c>
      <c r="D6" s="19" t="s">
        <v>724</v>
      </c>
      <c r="E6" s="56"/>
      <c r="F6" s="56"/>
      <c r="G6" s="56"/>
      <c r="H6" s="154"/>
    </row>
    <row r="7" customFormat="false" ht="15" hidden="false" customHeight="true" outlineLevel="0" collapsed="false">
      <c r="A7" s="43" t="s">
        <v>50</v>
      </c>
      <c r="B7" s="155" t="n">
        <v>20</v>
      </c>
      <c r="C7" s="21" t="n">
        <f aca="false">B7*12</f>
        <v>240</v>
      </c>
      <c r="D7" s="23" t="s">
        <v>725</v>
      </c>
      <c r="E7" s="16"/>
      <c r="F7" s="16"/>
      <c r="G7" s="16"/>
      <c r="H7" s="153"/>
    </row>
    <row r="8" customFormat="false" ht="15" hidden="false" customHeight="true" outlineLevel="0" collapsed="false">
      <c r="A8" s="104" t="s">
        <v>54</v>
      </c>
      <c r="B8" s="156" t="n">
        <v>175</v>
      </c>
      <c r="C8" s="157" t="n">
        <f aca="false">B8*12</f>
        <v>2100</v>
      </c>
      <c r="D8" s="105" t="s">
        <v>726</v>
      </c>
      <c r="E8" s="16"/>
      <c r="F8" s="16"/>
      <c r="G8" s="16"/>
      <c r="H8" s="153"/>
    </row>
    <row r="9" customFormat="false" ht="15" hidden="false" customHeight="true" outlineLevel="0" collapsed="false">
      <c r="A9" s="62" t="s">
        <v>59</v>
      </c>
      <c r="B9" s="158" t="n">
        <v>700</v>
      </c>
      <c r="C9" s="159" t="n">
        <f aca="false">B9*12</f>
        <v>8400</v>
      </c>
      <c r="D9" s="63" t="s">
        <v>727</v>
      </c>
      <c r="E9" s="16"/>
      <c r="F9" s="16"/>
      <c r="G9" s="16"/>
      <c r="H9" s="153"/>
    </row>
    <row r="10" customFormat="false" ht="15" hidden="false" customHeight="true" outlineLevel="0" collapsed="false">
      <c r="A10" s="16"/>
      <c r="B10" s="16"/>
      <c r="C10" s="16"/>
      <c r="D10" s="16"/>
      <c r="E10" s="16"/>
      <c r="F10" s="16"/>
      <c r="G10" s="16"/>
      <c r="H10" s="153"/>
    </row>
    <row r="11" customFormat="false" ht="15.75" hidden="false" customHeight="true" outlineLevel="0" collapsed="false">
      <c r="A11" s="57" t="s">
        <v>728</v>
      </c>
      <c r="B11" s="16"/>
      <c r="C11" s="16"/>
      <c r="D11" s="16"/>
      <c r="E11" s="16"/>
      <c r="F11" s="16"/>
      <c r="G11" s="16"/>
      <c r="H11" s="153"/>
    </row>
    <row r="12" customFormat="false" ht="15" hidden="false" customHeight="true" outlineLevel="0" collapsed="false">
      <c r="A12" s="56" t="s">
        <v>729</v>
      </c>
      <c r="B12" s="19" t="s">
        <v>730</v>
      </c>
      <c r="C12" s="56" t="s">
        <v>724</v>
      </c>
      <c r="D12" s="56"/>
      <c r="E12" s="56"/>
      <c r="F12" s="56"/>
      <c r="G12" s="56"/>
      <c r="H12" s="154"/>
    </row>
    <row r="13" customFormat="false" ht="15" hidden="false" customHeight="true" outlineLevel="0" collapsed="false">
      <c r="A13" s="16" t="s">
        <v>731</v>
      </c>
      <c r="B13" s="160" t="n">
        <v>0.2</v>
      </c>
      <c r="C13" s="16" t="s">
        <v>732</v>
      </c>
      <c r="D13" s="16"/>
      <c r="E13" s="16"/>
      <c r="F13" s="16"/>
      <c r="G13" s="16"/>
      <c r="H13" s="153"/>
    </row>
    <row r="14" customFormat="false" ht="15" hidden="false" customHeight="true" outlineLevel="0" collapsed="false">
      <c r="A14" s="16" t="s">
        <v>733</v>
      </c>
      <c r="B14" s="160" t="n">
        <v>0.1</v>
      </c>
      <c r="C14" s="16" t="s">
        <v>734</v>
      </c>
      <c r="D14" s="16"/>
      <c r="E14" s="16"/>
      <c r="F14" s="16"/>
      <c r="G14" s="16"/>
      <c r="H14" s="153"/>
    </row>
    <row r="15" customFormat="false" ht="15" hidden="false" customHeight="true" outlineLevel="0" collapsed="false">
      <c r="A15" s="16" t="s">
        <v>735</v>
      </c>
      <c r="B15" s="160" t="n">
        <v>0.05</v>
      </c>
      <c r="C15" s="16" t="s">
        <v>736</v>
      </c>
      <c r="D15" s="16"/>
      <c r="E15" s="16"/>
      <c r="F15" s="16"/>
      <c r="G15" s="16"/>
      <c r="H15" s="153"/>
    </row>
    <row r="16" customFormat="false" ht="15" hidden="false" customHeight="true" outlineLevel="0" collapsed="false">
      <c r="A16" s="16" t="s">
        <v>737</v>
      </c>
      <c r="B16" s="160" t="n">
        <v>0.15</v>
      </c>
      <c r="C16" s="16" t="s">
        <v>738</v>
      </c>
      <c r="D16" s="16"/>
      <c r="E16" s="16"/>
      <c r="F16" s="16"/>
      <c r="G16" s="16"/>
      <c r="H16" s="153"/>
    </row>
    <row r="17" customFormat="false" ht="15" hidden="false" customHeight="true" outlineLevel="0" collapsed="false">
      <c r="A17" s="16" t="s">
        <v>739</v>
      </c>
      <c r="B17" s="161" t="n">
        <v>3</v>
      </c>
      <c r="C17" s="16" t="s">
        <v>740</v>
      </c>
      <c r="D17" s="16"/>
      <c r="E17" s="16"/>
      <c r="F17" s="16"/>
      <c r="G17" s="16"/>
      <c r="H17" s="153"/>
    </row>
    <row r="18" customFormat="false" ht="15" hidden="false" customHeight="true" outlineLevel="0" collapsed="false">
      <c r="A18" s="162" t="s">
        <v>552</v>
      </c>
      <c r="B18" s="163" t="n">
        <v>100</v>
      </c>
      <c r="C18" s="16" t="s">
        <v>741</v>
      </c>
      <c r="D18" s="16"/>
      <c r="E18" s="16"/>
      <c r="F18" s="16"/>
      <c r="G18" s="16"/>
      <c r="H18" s="153"/>
    </row>
    <row r="19" customFormat="false" ht="15" hidden="false" customHeight="true" outlineLevel="0" collapsed="false">
      <c r="A19" s="16" t="s">
        <v>742</v>
      </c>
      <c r="B19" s="47" t="s">
        <v>743</v>
      </c>
      <c r="C19" s="16" t="s">
        <v>744</v>
      </c>
      <c r="D19" s="16"/>
      <c r="E19" s="16"/>
      <c r="F19" s="16"/>
      <c r="G19" s="16"/>
      <c r="H19" s="153"/>
    </row>
    <row r="20" customFormat="false" ht="15" hidden="false" customHeight="true" outlineLevel="0" collapsed="false">
      <c r="A20" s="16" t="s">
        <v>745</v>
      </c>
      <c r="B20" s="164" t="s">
        <v>746</v>
      </c>
      <c r="C20" s="16" t="s">
        <v>747</v>
      </c>
      <c r="D20" s="16"/>
      <c r="E20" s="16"/>
      <c r="F20" s="16"/>
      <c r="G20" s="16"/>
      <c r="H20" s="153"/>
    </row>
    <row r="21" customFormat="false" ht="15" hidden="false" customHeight="true" outlineLevel="0" collapsed="false">
      <c r="A21" s="16" t="s">
        <v>748</v>
      </c>
      <c r="B21" s="101" t="s">
        <v>749</v>
      </c>
      <c r="C21" s="16" t="s">
        <v>750</v>
      </c>
      <c r="D21" s="16"/>
      <c r="E21" s="16"/>
      <c r="F21" s="16"/>
      <c r="G21" s="16"/>
      <c r="H21" s="153"/>
    </row>
    <row r="22" customFormat="false" ht="15" hidden="false" customHeight="true" outlineLevel="0" collapsed="false">
      <c r="A22" s="16"/>
      <c r="B22" s="101"/>
      <c r="C22" s="16"/>
      <c r="D22" s="16"/>
      <c r="E22" s="16"/>
      <c r="F22" s="16"/>
      <c r="G22" s="16"/>
      <c r="H22" s="153"/>
    </row>
    <row r="23" customFormat="false" ht="15" hidden="false" customHeight="true" outlineLevel="0" collapsed="false">
      <c r="A23" s="16"/>
      <c r="B23" s="101"/>
      <c r="C23" s="16"/>
      <c r="D23" s="16"/>
      <c r="E23" s="16"/>
      <c r="F23" s="16"/>
      <c r="G23" s="16"/>
      <c r="H23" s="153"/>
    </row>
    <row r="24" customFormat="false" ht="15" hidden="false" customHeight="true" outlineLevel="0" collapsed="false">
      <c r="A24" s="18" t="s">
        <v>751</v>
      </c>
      <c r="B24" s="101"/>
      <c r="C24" s="16"/>
      <c r="D24" s="16"/>
      <c r="E24" s="16"/>
      <c r="F24" s="16"/>
      <c r="G24" s="16"/>
      <c r="H24" s="153"/>
    </row>
    <row r="25" customFormat="false" ht="15" hidden="false" customHeight="true" outlineLevel="0" collapsed="false">
      <c r="A25" s="165" t="s">
        <v>45</v>
      </c>
      <c r="B25" s="166" t="s">
        <v>752</v>
      </c>
      <c r="C25" s="165" t="s">
        <v>753</v>
      </c>
      <c r="D25" s="167" t="s">
        <v>754</v>
      </c>
      <c r="E25" s="165" t="s">
        <v>755</v>
      </c>
      <c r="F25" s="16"/>
      <c r="G25" s="16"/>
      <c r="H25" s="153"/>
    </row>
    <row r="26" customFormat="false" ht="15" hidden="false" customHeight="true" outlineLevel="0" collapsed="false">
      <c r="A26" s="16" t="s">
        <v>50</v>
      </c>
      <c r="B26" s="168" t="s">
        <v>756</v>
      </c>
      <c r="C26" s="16" t="s">
        <v>757</v>
      </c>
      <c r="D26" s="47" t="s">
        <v>758</v>
      </c>
      <c r="E26" s="16" t="s">
        <v>759</v>
      </c>
      <c r="F26" s="16"/>
      <c r="G26" s="16"/>
      <c r="H26" s="153"/>
    </row>
    <row r="27" customFormat="false" ht="15" hidden="false" customHeight="true" outlineLevel="0" collapsed="false">
      <c r="A27" s="16" t="s">
        <v>760</v>
      </c>
      <c r="B27" s="168" t="s">
        <v>761</v>
      </c>
      <c r="C27" s="16" t="s">
        <v>762</v>
      </c>
      <c r="D27" s="47" t="s">
        <v>763</v>
      </c>
      <c r="E27" s="16" t="s">
        <v>764</v>
      </c>
      <c r="F27" s="16"/>
      <c r="G27" s="16"/>
      <c r="H27" s="153"/>
    </row>
    <row r="28" customFormat="false" ht="15" hidden="false" customHeight="true" outlineLevel="0" collapsed="false">
      <c r="A28" s="16" t="s">
        <v>765</v>
      </c>
      <c r="B28" s="168" t="s">
        <v>766</v>
      </c>
      <c r="C28" s="16" t="s">
        <v>767</v>
      </c>
      <c r="D28" s="47" t="s">
        <v>768</v>
      </c>
      <c r="E28" s="16" t="s">
        <v>769</v>
      </c>
      <c r="F28" s="16"/>
      <c r="G28" s="16"/>
      <c r="H28" s="153"/>
    </row>
    <row r="29" customFormat="false" ht="15" hidden="false" customHeight="true" outlineLevel="0" collapsed="false">
      <c r="A29" s="16"/>
      <c r="B29" s="101"/>
      <c r="C29" s="16"/>
      <c r="D29" s="16"/>
      <c r="E29" s="16"/>
      <c r="F29" s="16"/>
      <c r="G29" s="16"/>
      <c r="H29" s="153"/>
    </row>
    <row r="30" customFormat="false" ht="15" hidden="false" customHeight="true" outlineLevel="0" collapsed="false">
      <c r="A30" s="18" t="s">
        <v>770</v>
      </c>
      <c r="B30" s="101"/>
      <c r="C30" s="16"/>
      <c r="D30" s="16"/>
      <c r="E30" s="16"/>
      <c r="F30" s="16"/>
      <c r="G30" s="16"/>
      <c r="H30" s="153"/>
    </row>
    <row r="31" customFormat="false" ht="15" hidden="false" customHeight="true" outlineLevel="0" collapsed="false">
      <c r="A31" s="16" t="s">
        <v>140</v>
      </c>
      <c r="B31" s="101" t="s">
        <v>771</v>
      </c>
      <c r="C31" s="16"/>
      <c r="D31" s="16"/>
      <c r="E31" s="16"/>
      <c r="F31" s="16"/>
      <c r="G31" s="16"/>
      <c r="H31" s="153"/>
    </row>
    <row r="32" customFormat="false" ht="15" hidden="false" customHeight="true" outlineLevel="0" collapsed="false">
      <c r="A32" s="16" t="s">
        <v>140</v>
      </c>
      <c r="B32" s="101" t="s">
        <v>772</v>
      </c>
      <c r="C32" s="16"/>
      <c r="D32" s="16"/>
      <c r="E32" s="16"/>
      <c r="F32" s="16"/>
      <c r="G32" s="16"/>
      <c r="H32" s="153"/>
    </row>
    <row r="33" customFormat="false" ht="15" hidden="false" customHeight="true" outlineLevel="0" collapsed="false">
      <c r="A33" s="16" t="s">
        <v>140</v>
      </c>
      <c r="B33" s="101" t="s">
        <v>773</v>
      </c>
      <c r="C33" s="16"/>
      <c r="D33" s="16"/>
      <c r="E33" s="16"/>
      <c r="F33" s="16"/>
      <c r="G33" s="16"/>
      <c r="H33" s="153"/>
    </row>
    <row r="34" customFormat="false" ht="15" hidden="false" customHeight="true" outlineLevel="0" collapsed="false">
      <c r="A34" s="16" t="s">
        <v>140</v>
      </c>
      <c r="B34" s="101" t="s">
        <v>774</v>
      </c>
      <c r="C34" s="16"/>
      <c r="D34" s="16"/>
      <c r="E34" s="16"/>
      <c r="F34" s="16"/>
      <c r="G34" s="16"/>
      <c r="H34" s="153"/>
    </row>
    <row r="35" customFormat="false" ht="15" hidden="false" customHeight="true" outlineLevel="0" collapsed="false">
      <c r="A35" s="16"/>
      <c r="B35" s="101"/>
      <c r="C35" s="16"/>
      <c r="D35" s="16"/>
      <c r="E35" s="16"/>
      <c r="F35" s="16"/>
      <c r="G35" s="16"/>
      <c r="H35" s="153"/>
    </row>
    <row r="36" customFormat="false" ht="15" hidden="false" customHeight="true" outlineLevel="0" collapsed="false">
      <c r="A36" s="169" t="s">
        <v>775</v>
      </c>
      <c r="B36" s="101"/>
      <c r="C36" s="16"/>
      <c r="D36" s="16"/>
      <c r="E36" s="16"/>
      <c r="F36" s="16"/>
      <c r="G36" s="16"/>
      <c r="H36" s="153"/>
    </row>
    <row r="37" customFormat="false" ht="15" hidden="false" customHeight="true" outlineLevel="0" collapsed="false">
      <c r="A37" s="16"/>
      <c r="B37" s="101"/>
      <c r="C37" s="16"/>
      <c r="D37" s="16"/>
      <c r="E37" s="16"/>
      <c r="F37" s="16"/>
      <c r="G37" s="16"/>
      <c r="H37" s="153"/>
    </row>
    <row r="38" customFormat="false" ht="17.25" hidden="false" customHeight="true" outlineLevel="0" collapsed="false">
      <c r="A38" s="17" t="s">
        <v>776</v>
      </c>
      <c r="B38" s="17"/>
      <c r="C38" s="17"/>
      <c r="D38" s="17"/>
      <c r="E38" s="17"/>
      <c r="F38" s="17"/>
      <c r="G38" s="17"/>
      <c r="H38" s="17"/>
    </row>
    <row r="39" customFormat="false" ht="15" hidden="false" customHeight="true" outlineLevel="0" collapsed="false">
      <c r="A39" s="16"/>
      <c r="B39" s="16"/>
      <c r="C39" s="16"/>
      <c r="D39" s="16"/>
      <c r="E39" s="16"/>
      <c r="F39" s="16"/>
      <c r="G39" s="16"/>
      <c r="H39" s="153"/>
    </row>
    <row r="40" customFormat="false" ht="15" hidden="false" customHeight="true" outlineLevel="0" collapsed="false">
      <c r="A40" s="56"/>
      <c r="B40" s="170" t="s">
        <v>777</v>
      </c>
      <c r="C40" s="171" t="s">
        <v>123</v>
      </c>
      <c r="D40" s="171" t="s">
        <v>124</v>
      </c>
      <c r="E40" s="171" t="s">
        <v>125</v>
      </c>
      <c r="F40" s="171" t="s">
        <v>126</v>
      </c>
      <c r="G40" s="171" t="s">
        <v>127</v>
      </c>
      <c r="H40" s="172" t="s">
        <v>724</v>
      </c>
    </row>
    <row r="41" customFormat="false" ht="15" hidden="false" customHeight="true" outlineLevel="0" collapsed="false">
      <c r="A41" s="16" t="s">
        <v>778</v>
      </c>
      <c r="B41" s="173" t="n">
        <v>5</v>
      </c>
      <c r="C41" s="173" t="n">
        <v>50</v>
      </c>
      <c r="D41" s="173" t="n">
        <v>125</v>
      </c>
      <c r="E41" s="173" t="n">
        <v>160</v>
      </c>
      <c r="F41" s="173" t="n">
        <v>185</v>
      </c>
      <c r="G41" s="173" t="n">
        <v>220</v>
      </c>
      <c r="H41" s="174" t="s">
        <v>261</v>
      </c>
    </row>
    <row r="42" customFormat="false" ht="15" hidden="false" customHeight="true" outlineLevel="0" collapsed="false">
      <c r="A42" s="175" t="s">
        <v>779</v>
      </c>
      <c r="B42" s="47" t="n">
        <v>0</v>
      </c>
      <c r="C42" s="47" t="n">
        <f aca="false">ROUND(B44*$B$13,0)</f>
        <v>1</v>
      </c>
      <c r="D42" s="47" t="n">
        <f aca="false">ROUND(C44*$B$13,0)</f>
        <v>11</v>
      </c>
      <c r="E42" s="47" t="n">
        <f aca="false">ROUND(D44*$B$13,0)</f>
        <v>32</v>
      </c>
      <c r="F42" s="47" t="n">
        <f aca="false">ROUND(E44*$B$13,0)</f>
        <v>53</v>
      </c>
      <c r="G42" s="47" t="n">
        <f aca="false">ROUND(F44*$B$13,0)</f>
        <v>71</v>
      </c>
      <c r="H42" s="153"/>
    </row>
    <row r="43" customFormat="false" ht="15" hidden="false" customHeight="true" outlineLevel="0" collapsed="false">
      <c r="A43" s="176" t="s">
        <v>780</v>
      </c>
      <c r="B43" s="47" t="n">
        <v>0</v>
      </c>
      <c r="C43" s="47" t="n">
        <f aca="false">ROUND(B44*$B$16,0)</f>
        <v>1</v>
      </c>
      <c r="D43" s="47" t="n">
        <f aca="false">ROUND(C44*$B$16,0)</f>
        <v>8</v>
      </c>
      <c r="E43" s="47" t="n">
        <f aca="false">ROUND(D44*$B$16,0)</f>
        <v>24</v>
      </c>
      <c r="F43" s="47" t="n">
        <f aca="false">ROUND(E44*$B$16,0)</f>
        <v>39</v>
      </c>
      <c r="G43" s="47" t="n">
        <f aca="false">ROUND(F44*$B$16,0)</f>
        <v>53</v>
      </c>
      <c r="H43" s="153"/>
    </row>
    <row r="44" customFormat="false" ht="15" hidden="false" customHeight="true" outlineLevel="0" collapsed="false">
      <c r="A44" s="46" t="s">
        <v>781</v>
      </c>
      <c r="B44" s="53" t="n">
        <v>5</v>
      </c>
      <c r="C44" s="53" t="n">
        <f aca="false">B44+C41-C42-C43</f>
        <v>53</v>
      </c>
      <c r="D44" s="53" t="n">
        <f aca="false">C44+D41-D42-D43</f>
        <v>159</v>
      </c>
      <c r="E44" s="53" t="n">
        <f aca="false">D44+E41-E42-E43</f>
        <v>263</v>
      </c>
      <c r="F44" s="53" t="n">
        <f aca="false">E44+F41-F42-F43</f>
        <v>356</v>
      </c>
      <c r="G44" s="53" t="n">
        <f aca="false">F44+G41-G42-G43</f>
        <v>452</v>
      </c>
      <c r="H44" s="153"/>
    </row>
    <row r="45" customFormat="false" ht="15" hidden="false" customHeight="true" outlineLevel="0" collapsed="false">
      <c r="A45" s="177" t="s">
        <v>782</v>
      </c>
      <c r="B45" s="178"/>
      <c r="C45" s="179" t="n">
        <f aca="false">AVERAGE(B44,C44)</f>
        <v>29</v>
      </c>
      <c r="D45" s="179" t="n">
        <f aca="false">AVERAGE(C44,D44)</f>
        <v>106</v>
      </c>
      <c r="E45" s="179" t="n">
        <f aca="false">AVERAGE(D44,E44)</f>
        <v>211</v>
      </c>
      <c r="F45" s="179" t="n">
        <f aca="false">AVERAGE(E44,F44)</f>
        <v>309.5</v>
      </c>
      <c r="G45" s="179" t="n">
        <f aca="false">AVERAGE(F44,G44)</f>
        <v>404</v>
      </c>
      <c r="H45" s="153"/>
    </row>
    <row r="46" customFormat="false" ht="15" hidden="false" customHeight="true" outlineLevel="0" collapsed="false">
      <c r="A46" s="16"/>
      <c r="B46" s="16"/>
      <c r="C46" s="16"/>
      <c r="D46" s="16"/>
      <c r="E46" s="16"/>
      <c r="F46" s="16"/>
      <c r="G46" s="16"/>
      <c r="H46" s="153"/>
    </row>
    <row r="47" customFormat="false" ht="15" hidden="false" customHeight="true" outlineLevel="0" collapsed="false">
      <c r="A47" s="16" t="s">
        <v>783</v>
      </c>
      <c r="B47" s="173" t="n">
        <v>0</v>
      </c>
      <c r="C47" s="173" t="n">
        <v>3</v>
      </c>
      <c r="D47" s="173" t="n">
        <v>30</v>
      </c>
      <c r="E47" s="173" t="n">
        <v>35</v>
      </c>
      <c r="F47" s="173" t="n">
        <v>42</v>
      </c>
      <c r="G47" s="173" t="n">
        <v>55</v>
      </c>
      <c r="H47" s="174" t="s">
        <v>784</v>
      </c>
    </row>
    <row r="48" customFormat="false" ht="15" hidden="false" customHeight="true" outlineLevel="0" collapsed="false">
      <c r="A48" s="176" t="s">
        <v>785</v>
      </c>
      <c r="B48" s="47" t="n">
        <v>0</v>
      </c>
      <c r="C48" s="47" t="n">
        <f aca="false">C43</f>
        <v>1</v>
      </c>
      <c r="D48" s="47" t="n">
        <f aca="false">D43</f>
        <v>8</v>
      </c>
      <c r="E48" s="47" t="n">
        <f aca="false">E43</f>
        <v>24</v>
      </c>
      <c r="F48" s="47" t="n">
        <f aca="false">F43</f>
        <v>39</v>
      </c>
      <c r="G48" s="47" t="n">
        <f aca="false">G43</f>
        <v>53</v>
      </c>
      <c r="H48" s="153"/>
    </row>
    <row r="49" customFormat="false" ht="15" hidden="false" customHeight="true" outlineLevel="0" collapsed="false">
      <c r="A49" s="175" t="s">
        <v>786</v>
      </c>
      <c r="B49" s="47" t="n">
        <v>0</v>
      </c>
      <c r="C49" s="47" t="n">
        <f aca="false">ROUND(B50*$B$14,0)</f>
        <v>0</v>
      </c>
      <c r="D49" s="47" t="n">
        <f aca="false">ROUND(C50*$B$14,0)</f>
        <v>0</v>
      </c>
      <c r="E49" s="47" t="n">
        <f aca="false">ROUND(D50*$B$14,0)</f>
        <v>4</v>
      </c>
      <c r="F49" s="47" t="n">
        <f aca="false">ROUND(E50*$B$14,0)</f>
        <v>10</v>
      </c>
      <c r="G49" s="47" t="n">
        <f aca="false">ROUND(F50*$B$14,0)</f>
        <v>17</v>
      </c>
      <c r="H49" s="153"/>
    </row>
    <row r="50" customFormat="false" ht="15" hidden="false" customHeight="true" outlineLevel="0" collapsed="false">
      <c r="A50" s="46" t="s">
        <v>787</v>
      </c>
      <c r="B50" s="53" t="n">
        <v>0</v>
      </c>
      <c r="C50" s="53" t="n">
        <f aca="false">B50+C47+C48-C49</f>
        <v>4</v>
      </c>
      <c r="D50" s="53" t="n">
        <f aca="false">C50+D47+D48-D49</f>
        <v>42</v>
      </c>
      <c r="E50" s="53" t="n">
        <f aca="false">D50+E47+E48-E49</f>
        <v>97</v>
      </c>
      <c r="F50" s="53" t="n">
        <f aca="false">E50+F47+F48-F49</f>
        <v>168</v>
      </c>
      <c r="G50" s="53" t="n">
        <f aca="false">F50+G47+G48-G49</f>
        <v>259</v>
      </c>
      <c r="H50" s="153"/>
    </row>
    <row r="51" customFormat="false" ht="15" hidden="false" customHeight="true" outlineLevel="0" collapsed="false">
      <c r="A51" s="177" t="s">
        <v>788</v>
      </c>
      <c r="B51" s="178"/>
      <c r="C51" s="179" t="n">
        <f aca="false">AVERAGE(B50,C50)</f>
        <v>2</v>
      </c>
      <c r="D51" s="179" t="n">
        <f aca="false">AVERAGE(C50,D50)</f>
        <v>23</v>
      </c>
      <c r="E51" s="179" t="n">
        <f aca="false">AVERAGE(D50,E50)</f>
        <v>69.5</v>
      </c>
      <c r="F51" s="179" t="n">
        <f aca="false">AVERAGE(E50,F50)</f>
        <v>132.5</v>
      </c>
      <c r="G51" s="179" t="n">
        <f aca="false">AVERAGE(F50,G50)</f>
        <v>213.5</v>
      </c>
      <c r="H51" s="153"/>
    </row>
    <row r="52" customFormat="false" ht="15" hidden="false" customHeight="true" outlineLevel="0" collapsed="false">
      <c r="A52" s="16"/>
      <c r="B52" s="16"/>
      <c r="C52" s="16"/>
      <c r="D52" s="16"/>
      <c r="E52" s="16"/>
      <c r="F52" s="16"/>
      <c r="G52" s="16"/>
      <c r="H52" s="153"/>
    </row>
    <row r="53" customFormat="false" ht="15" hidden="false" customHeight="true" outlineLevel="0" collapsed="false">
      <c r="A53" s="16" t="s">
        <v>789</v>
      </c>
      <c r="B53" s="173" t="n">
        <v>0</v>
      </c>
      <c r="C53" s="173" t="n">
        <v>0</v>
      </c>
      <c r="D53" s="173" t="n">
        <v>3</v>
      </c>
      <c r="E53" s="173" t="n">
        <v>5</v>
      </c>
      <c r="F53" s="173" t="n">
        <v>7</v>
      </c>
      <c r="G53" s="173" t="n">
        <v>10</v>
      </c>
      <c r="H53" s="174" t="s">
        <v>790</v>
      </c>
    </row>
    <row r="54" customFormat="false" ht="15" hidden="false" customHeight="true" outlineLevel="0" collapsed="false">
      <c r="A54" s="175" t="s">
        <v>791</v>
      </c>
      <c r="B54" s="47" t="n">
        <v>0</v>
      </c>
      <c r="C54" s="47" t="n">
        <f aca="false">ROUND(B55*$B$15,0)</f>
        <v>0</v>
      </c>
      <c r="D54" s="47" t="n">
        <f aca="false">ROUND(C55*$B$15,0)</f>
        <v>0</v>
      </c>
      <c r="E54" s="47" t="n">
        <f aca="false">ROUND(D55*$B$15,0)</f>
        <v>0</v>
      </c>
      <c r="F54" s="47" t="n">
        <f aca="false">ROUND(E55*$B$15,0)</f>
        <v>0</v>
      </c>
      <c r="G54" s="47" t="n">
        <f aca="false">ROUND(F55*$B$15,0)</f>
        <v>1</v>
      </c>
      <c r="H54" s="153"/>
    </row>
    <row r="55" customFormat="false" ht="15" hidden="false" customHeight="true" outlineLevel="0" collapsed="false">
      <c r="A55" s="46" t="s">
        <v>792</v>
      </c>
      <c r="B55" s="53" t="n">
        <v>0</v>
      </c>
      <c r="C55" s="53" t="n">
        <f aca="false">B55+C53-C54</f>
        <v>0</v>
      </c>
      <c r="D55" s="53" t="n">
        <f aca="false">C55+D53-D54</f>
        <v>3</v>
      </c>
      <c r="E55" s="53" t="n">
        <f aca="false">D55+E53-E54</f>
        <v>8</v>
      </c>
      <c r="F55" s="53" t="n">
        <f aca="false">E55+F53-F54</f>
        <v>15</v>
      </c>
      <c r="G55" s="53" t="n">
        <f aca="false">F55+G53-G54</f>
        <v>24</v>
      </c>
      <c r="H55" s="153"/>
    </row>
    <row r="56" customFormat="false" ht="15" hidden="false" customHeight="true" outlineLevel="0" collapsed="false">
      <c r="A56" s="177" t="s">
        <v>793</v>
      </c>
      <c r="B56" s="178"/>
      <c r="C56" s="179" t="n">
        <f aca="false">AVERAGE(B55,C55)</f>
        <v>0</v>
      </c>
      <c r="D56" s="179" t="n">
        <f aca="false">AVERAGE(C55,D55)</f>
        <v>1.5</v>
      </c>
      <c r="E56" s="179" t="n">
        <f aca="false">AVERAGE(D55,E55)</f>
        <v>5.5</v>
      </c>
      <c r="F56" s="179" t="n">
        <f aca="false">AVERAGE(E55,F55)</f>
        <v>11.5</v>
      </c>
      <c r="G56" s="179" t="n">
        <f aca="false">AVERAGE(F55,G55)</f>
        <v>19.5</v>
      </c>
      <c r="H56" s="153"/>
    </row>
    <row r="57" customFormat="false" ht="15" hidden="false" customHeight="true" outlineLevel="0" collapsed="false">
      <c r="A57" s="180" t="s">
        <v>794</v>
      </c>
      <c r="B57" s="181" t="n">
        <f aca="false">B44+B50+B55</f>
        <v>5</v>
      </c>
      <c r="C57" s="182" t="n">
        <f aca="false">C44+C50+C55</f>
        <v>57</v>
      </c>
      <c r="D57" s="182" t="n">
        <f aca="false">D44+D50+D55</f>
        <v>204</v>
      </c>
      <c r="E57" s="182" t="n">
        <f aca="false">E44+E50+E55</f>
        <v>368</v>
      </c>
      <c r="F57" s="182" t="n">
        <f aca="false">F44+F50+F55</f>
        <v>539</v>
      </c>
      <c r="G57" s="182" t="n">
        <f aca="false">G44+G50+G55</f>
        <v>735</v>
      </c>
      <c r="H57" s="153"/>
    </row>
    <row r="58" customFormat="false" ht="15" hidden="false" customHeight="true" outlineLevel="0" collapsed="false">
      <c r="A58" s="16"/>
      <c r="B58" s="16"/>
      <c r="C58" s="16"/>
      <c r="D58" s="16"/>
      <c r="E58" s="16"/>
      <c r="F58" s="16"/>
      <c r="G58" s="16"/>
      <c r="H58" s="153"/>
    </row>
    <row r="59" customFormat="false" ht="17.25" hidden="false" customHeight="true" outlineLevel="0" collapsed="false">
      <c r="A59" s="17" t="s">
        <v>795</v>
      </c>
      <c r="B59" s="17"/>
      <c r="C59" s="17"/>
      <c r="D59" s="17"/>
      <c r="E59" s="17"/>
      <c r="F59" s="17"/>
      <c r="G59" s="17"/>
      <c r="H59" s="17"/>
    </row>
    <row r="60" customFormat="false" ht="15" hidden="false" customHeight="true" outlineLevel="0" collapsed="false">
      <c r="A60" s="16"/>
      <c r="B60" s="16"/>
      <c r="C60" s="16"/>
      <c r="D60" s="16"/>
      <c r="E60" s="16"/>
      <c r="F60" s="16"/>
      <c r="G60" s="16"/>
      <c r="H60" s="153"/>
    </row>
    <row r="61" customFormat="false" ht="15" hidden="false" customHeight="true" outlineLevel="0" collapsed="false">
      <c r="A61" s="56"/>
      <c r="B61" s="171" t="s">
        <v>123</v>
      </c>
      <c r="C61" s="171" t="s">
        <v>124</v>
      </c>
      <c r="D61" s="171" t="s">
        <v>125</v>
      </c>
      <c r="E61" s="171" t="s">
        <v>126</v>
      </c>
      <c r="F61" s="171" t="s">
        <v>127</v>
      </c>
      <c r="G61" s="56"/>
      <c r="H61" s="154"/>
    </row>
    <row r="62" customFormat="false" ht="15" hidden="false" customHeight="true" outlineLevel="0" collapsed="false">
      <c r="A62" s="16" t="s">
        <v>796</v>
      </c>
      <c r="B62" s="183" t="n">
        <f aca="false">C45*$C$7</f>
        <v>6960</v>
      </c>
      <c r="C62" s="183" t="n">
        <f aca="false">D45*$C$7</f>
        <v>25440</v>
      </c>
      <c r="D62" s="183" t="n">
        <f aca="false">E45*$C$7</f>
        <v>50640</v>
      </c>
      <c r="E62" s="183" t="n">
        <f aca="false">F45*$C$7</f>
        <v>74280</v>
      </c>
      <c r="F62" s="183" t="n">
        <f aca="false">G45*$C$7</f>
        <v>96960</v>
      </c>
      <c r="G62" s="16"/>
      <c r="H62" s="153"/>
    </row>
    <row r="63" customFormat="false" ht="15" hidden="false" customHeight="true" outlineLevel="0" collapsed="false">
      <c r="A63" s="16" t="s">
        <v>797</v>
      </c>
      <c r="B63" s="183" t="n">
        <f aca="false">C51*$B$8*4</f>
        <v>1400</v>
      </c>
      <c r="C63" s="183" t="n">
        <f aca="false">D51*$C$8</f>
        <v>48300</v>
      </c>
      <c r="D63" s="183" t="n">
        <f aca="false">E51*$C$8</f>
        <v>145950</v>
      </c>
      <c r="E63" s="183" t="n">
        <f aca="false">F51*$C$8</f>
        <v>278250</v>
      </c>
      <c r="F63" s="183" t="n">
        <f aca="false">G51*$C$8</f>
        <v>448350</v>
      </c>
      <c r="G63" s="16"/>
      <c r="H63" s="153"/>
    </row>
    <row r="64" customFormat="false" ht="15" hidden="false" customHeight="true" outlineLevel="0" collapsed="false">
      <c r="A64" s="16" t="s">
        <v>798</v>
      </c>
      <c r="B64" s="183" t="n">
        <f aca="false">C56*$C$9</f>
        <v>0</v>
      </c>
      <c r="C64" s="183" t="n">
        <f aca="false">D56*$C$9</f>
        <v>12600</v>
      </c>
      <c r="D64" s="183" t="n">
        <f aca="false">E56*$C$9</f>
        <v>46200</v>
      </c>
      <c r="E64" s="183" t="n">
        <f aca="false">F56*$C$9</f>
        <v>96600</v>
      </c>
      <c r="F64" s="183" t="n">
        <f aca="false">G56*$C$9</f>
        <v>163800</v>
      </c>
      <c r="G64" s="16"/>
      <c r="H64" s="153"/>
    </row>
    <row r="65" customFormat="false" ht="15" hidden="false" customHeight="true" outlineLevel="0" collapsed="false">
      <c r="A65" s="54" t="s">
        <v>799</v>
      </c>
      <c r="B65" s="184" t="n">
        <f aca="false">SUM(B62:B64)</f>
        <v>8360</v>
      </c>
      <c r="C65" s="184" t="n">
        <f aca="false">SUM(C62:C64)</f>
        <v>86340</v>
      </c>
      <c r="D65" s="184" t="n">
        <f aca="false">SUM(D62:D64)</f>
        <v>242790</v>
      </c>
      <c r="E65" s="184" t="n">
        <f aca="false">SUM(E62:E64)</f>
        <v>449130</v>
      </c>
      <c r="F65" s="184" t="n">
        <f aca="false">SUM(F62:F64)</f>
        <v>709110</v>
      </c>
      <c r="G65" s="16"/>
      <c r="H65" s="153"/>
    </row>
    <row r="66" customFormat="false" ht="15" hidden="false" customHeight="true" outlineLevel="0" collapsed="false">
      <c r="A66" s="16" t="s">
        <v>800</v>
      </c>
      <c r="B66" s="161" t="n">
        <v>60000</v>
      </c>
      <c r="C66" s="161" t="n">
        <v>60000</v>
      </c>
      <c r="D66" s="161" t="n">
        <v>60000</v>
      </c>
      <c r="E66" s="161" t="n">
        <v>50000</v>
      </c>
      <c r="F66" s="161" t="n">
        <v>40000</v>
      </c>
      <c r="G66" s="16"/>
      <c r="H66" s="174" t="s">
        <v>801</v>
      </c>
    </row>
    <row r="67" customFormat="false" ht="15" hidden="false" customHeight="true" outlineLevel="0" collapsed="false">
      <c r="A67" s="16" t="s">
        <v>802</v>
      </c>
      <c r="B67" s="161" t="n">
        <v>30000</v>
      </c>
      <c r="C67" s="161" t="n">
        <v>50000</v>
      </c>
      <c r="D67" s="161" t="n">
        <v>80000</v>
      </c>
      <c r="E67" s="161" t="n">
        <v>100000</v>
      </c>
      <c r="F67" s="161" t="n">
        <v>120000</v>
      </c>
      <c r="G67" s="16"/>
      <c r="H67" s="174" t="s">
        <v>803</v>
      </c>
    </row>
    <row r="68" customFormat="false" ht="15" hidden="false" customHeight="true" outlineLevel="0" collapsed="false">
      <c r="A68" s="54" t="s">
        <v>804</v>
      </c>
      <c r="B68" s="184" t="n">
        <f aca="false">B66+B67</f>
        <v>90000</v>
      </c>
      <c r="C68" s="184" t="n">
        <f aca="false">C66+C67</f>
        <v>110000</v>
      </c>
      <c r="D68" s="184" t="n">
        <f aca="false">D66+D67</f>
        <v>140000</v>
      </c>
      <c r="E68" s="184" t="n">
        <f aca="false">E66+E67</f>
        <v>150000</v>
      </c>
      <c r="F68" s="184" t="n">
        <f aca="false">F66+F67</f>
        <v>160000</v>
      </c>
      <c r="G68" s="16"/>
      <c r="H68" s="153"/>
    </row>
    <row r="69" customFormat="false" ht="15" hidden="false" customHeight="true" outlineLevel="0" collapsed="false">
      <c r="A69" s="180" t="s">
        <v>805</v>
      </c>
      <c r="B69" s="185" t="n">
        <f aca="false">B65+B68</f>
        <v>98360</v>
      </c>
      <c r="C69" s="185" t="n">
        <f aca="false">C65+C68</f>
        <v>196340</v>
      </c>
      <c r="D69" s="185" t="n">
        <f aca="false">D65+D68</f>
        <v>382790</v>
      </c>
      <c r="E69" s="185" t="n">
        <f aca="false">E65+E68</f>
        <v>599130</v>
      </c>
      <c r="F69" s="185" t="n">
        <f aca="false">F65+F68</f>
        <v>869110</v>
      </c>
      <c r="G69" s="16"/>
      <c r="H69" s="153"/>
    </row>
    <row r="70" customFormat="false" ht="15" hidden="false" customHeight="true" outlineLevel="0" collapsed="false">
      <c r="A70" s="16"/>
      <c r="B70" s="16"/>
      <c r="C70" s="16"/>
      <c r="D70" s="16"/>
      <c r="E70" s="16"/>
      <c r="F70" s="16"/>
      <c r="G70" s="16"/>
      <c r="H70" s="153"/>
    </row>
    <row r="71" customFormat="false" ht="15" hidden="false" customHeight="true" outlineLevel="0" collapsed="false">
      <c r="A71" s="16" t="s">
        <v>806</v>
      </c>
      <c r="B71" s="183" t="n">
        <f aca="false">C57*$B$17*12</f>
        <v>2052</v>
      </c>
      <c r="C71" s="183" t="n">
        <f aca="false">D57*$B$17*12</f>
        <v>7344</v>
      </c>
      <c r="D71" s="183" t="n">
        <f aca="false">E57*$B$17*12</f>
        <v>13248</v>
      </c>
      <c r="E71" s="183" t="n">
        <f aca="false">F57*$B$17*12</f>
        <v>19404</v>
      </c>
      <c r="F71" s="183" t="n">
        <f aca="false">G57*$B$17*12</f>
        <v>26460</v>
      </c>
      <c r="G71" s="16"/>
      <c r="H71" s="153"/>
    </row>
    <row r="72" customFormat="false" ht="15" hidden="false" customHeight="true" outlineLevel="0" collapsed="false">
      <c r="A72" s="186" t="s">
        <v>807</v>
      </c>
      <c r="B72" s="187" t="n">
        <f aca="false">B69-B71</f>
        <v>96308</v>
      </c>
      <c r="C72" s="187" t="n">
        <f aca="false">C69-C71</f>
        <v>188996</v>
      </c>
      <c r="D72" s="187" t="n">
        <f aca="false">D69-D71</f>
        <v>369542</v>
      </c>
      <c r="E72" s="187" t="n">
        <f aca="false">E69-E71</f>
        <v>579726</v>
      </c>
      <c r="F72" s="187" t="n">
        <f aca="false">F69-F71</f>
        <v>842650</v>
      </c>
      <c r="G72" s="16"/>
      <c r="H72" s="153"/>
    </row>
    <row r="73" customFormat="false" ht="15" hidden="false" customHeight="true" outlineLevel="0" collapsed="false">
      <c r="A73" s="54" t="s">
        <v>808</v>
      </c>
      <c r="B73" s="188" t="n">
        <f aca="false">IF(B69&gt;0,B72/B69,0)</f>
        <v>0.979137860919073</v>
      </c>
      <c r="C73" s="188" t="n">
        <f aca="false">IF(C69&gt;0,C72/C69,0)</f>
        <v>0.962595497606193</v>
      </c>
      <c r="D73" s="188" t="n">
        <f aca="false">IF(D69&gt;0,D72/D69,0)</f>
        <v>0.965390945426997</v>
      </c>
      <c r="E73" s="188" t="n">
        <f aca="false">IF(E69&gt;0,E72/E69,0)</f>
        <v>0.967613038906414</v>
      </c>
      <c r="F73" s="188" t="n">
        <f aca="false">IF(F69&gt;0,F72/F69,0)</f>
        <v>0.969555062074996</v>
      </c>
      <c r="G73" s="16"/>
      <c r="H73" s="153"/>
    </row>
    <row r="74" customFormat="false" ht="15" hidden="false" customHeight="true" outlineLevel="0" collapsed="false">
      <c r="A74" s="16"/>
      <c r="B74" s="16"/>
      <c r="C74" s="16"/>
      <c r="D74" s="16"/>
      <c r="E74" s="16"/>
      <c r="F74" s="16"/>
      <c r="G74" s="16"/>
      <c r="H74" s="153"/>
    </row>
    <row r="75" customFormat="false" ht="15" hidden="false" customHeight="true" outlineLevel="0" collapsed="false">
      <c r="A75" s="18" t="s">
        <v>809</v>
      </c>
      <c r="B75" s="16"/>
      <c r="C75" s="16"/>
      <c r="D75" s="16"/>
      <c r="E75" s="16"/>
      <c r="F75" s="16"/>
      <c r="G75" s="16"/>
      <c r="H75" s="153"/>
    </row>
    <row r="76" customFormat="false" ht="15" hidden="false" customHeight="true" outlineLevel="0" collapsed="false">
      <c r="A76" s="162" t="s">
        <v>810</v>
      </c>
      <c r="B76" s="161" t="n">
        <v>47000</v>
      </c>
      <c r="C76" s="161" t="n">
        <v>48500</v>
      </c>
      <c r="D76" s="161" t="n">
        <v>50000</v>
      </c>
      <c r="E76" s="161" t="n">
        <v>51500</v>
      </c>
      <c r="F76" s="161" t="n">
        <v>53000</v>
      </c>
      <c r="G76" s="16"/>
      <c r="H76" s="174" t="s">
        <v>811</v>
      </c>
    </row>
    <row r="77" customFormat="false" ht="15" hidden="false" customHeight="true" outlineLevel="0" collapsed="false">
      <c r="A77" s="162" t="s">
        <v>812</v>
      </c>
      <c r="B77" s="161" t="n">
        <v>47000</v>
      </c>
      <c r="C77" s="161" t="n">
        <v>48500</v>
      </c>
      <c r="D77" s="161" t="n">
        <v>50000</v>
      </c>
      <c r="E77" s="161" t="n">
        <v>51500</v>
      </c>
      <c r="F77" s="161" t="n">
        <v>53000</v>
      </c>
      <c r="G77" s="16"/>
      <c r="H77" s="174" t="s">
        <v>811</v>
      </c>
    </row>
    <row r="78" customFormat="false" ht="15" hidden="false" customHeight="true" outlineLevel="0" collapsed="false">
      <c r="A78" s="162" t="s">
        <v>813</v>
      </c>
      <c r="B78" s="161" t="n">
        <v>15000</v>
      </c>
      <c r="C78" s="161" t="n">
        <v>15500</v>
      </c>
      <c r="D78" s="161" t="n">
        <v>16000</v>
      </c>
      <c r="E78" s="161" t="n">
        <v>16500</v>
      </c>
      <c r="F78" s="161" t="n">
        <v>17000</v>
      </c>
      <c r="G78" s="16"/>
      <c r="H78" s="174" t="s">
        <v>814</v>
      </c>
    </row>
    <row r="79" customFormat="false" ht="15" hidden="false" customHeight="true" outlineLevel="0" collapsed="false">
      <c r="A79" s="162" t="s">
        <v>815</v>
      </c>
      <c r="B79" s="161" t="n">
        <v>36000</v>
      </c>
      <c r="C79" s="161" t="n">
        <v>37000</v>
      </c>
      <c r="D79" s="161" t="n">
        <v>38000</v>
      </c>
      <c r="E79" s="161" t="n">
        <v>39000</v>
      </c>
      <c r="F79" s="161" t="n">
        <v>40000</v>
      </c>
      <c r="G79" s="16"/>
      <c r="H79" s="174" t="s">
        <v>816</v>
      </c>
    </row>
    <row r="80" customFormat="false" ht="15" hidden="false" customHeight="true" outlineLevel="0" collapsed="false">
      <c r="A80" s="162" t="s">
        <v>817</v>
      </c>
      <c r="B80" s="189" t="n">
        <v>0</v>
      </c>
      <c r="C80" s="161" t="n">
        <v>45000</v>
      </c>
      <c r="D80" s="161" t="n">
        <v>47000</v>
      </c>
      <c r="E80" s="161" t="n">
        <v>48500</v>
      </c>
      <c r="F80" s="161" t="n">
        <v>50000</v>
      </c>
      <c r="G80" s="16"/>
      <c r="H80" s="174" t="s">
        <v>818</v>
      </c>
    </row>
    <row r="81" customFormat="false" ht="15" hidden="false" customHeight="true" outlineLevel="0" collapsed="false">
      <c r="A81" s="162" t="s">
        <v>819</v>
      </c>
      <c r="B81" s="189" t="n">
        <v>0</v>
      </c>
      <c r="C81" s="189" t="n">
        <v>0</v>
      </c>
      <c r="D81" s="161" t="n">
        <v>47000</v>
      </c>
      <c r="E81" s="161" t="n">
        <v>48500</v>
      </c>
      <c r="F81" s="161" t="n">
        <v>50000</v>
      </c>
      <c r="G81" s="16"/>
      <c r="H81" s="174" t="s">
        <v>820</v>
      </c>
    </row>
    <row r="82" customFormat="false" ht="15" hidden="false" customHeight="true" outlineLevel="0" collapsed="false">
      <c r="A82" s="162" t="s">
        <v>821</v>
      </c>
      <c r="B82" s="189" t="n">
        <v>0</v>
      </c>
      <c r="C82" s="189" t="n">
        <v>0</v>
      </c>
      <c r="D82" s="161" t="n">
        <v>48000</v>
      </c>
      <c r="E82" s="161" t="n">
        <v>50000</v>
      </c>
      <c r="F82" s="161" t="n">
        <v>52000</v>
      </c>
      <c r="G82" s="16"/>
      <c r="H82" s="174" t="s">
        <v>820</v>
      </c>
    </row>
    <row r="83" customFormat="false" ht="15" hidden="false" customHeight="true" outlineLevel="0" collapsed="false">
      <c r="A83" s="162" t="s">
        <v>822</v>
      </c>
      <c r="B83" s="189" t="n">
        <v>0</v>
      </c>
      <c r="C83" s="189" t="n">
        <v>0</v>
      </c>
      <c r="D83" s="189" t="n">
        <v>0</v>
      </c>
      <c r="E83" s="161" t="n">
        <v>43000</v>
      </c>
      <c r="F83" s="161" t="n">
        <v>45000</v>
      </c>
      <c r="G83" s="16"/>
      <c r="H83" s="174" t="s">
        <v>823</v>
      </c>
    </row>
    <row r="84" customFormat="false" ht="15" hidden="false" customHeight="true" outlineLevel="0" collapsed="false">
      <c r="A84" s="46" t="s">
        <v>824</v>
      </c>
      <c r="B84" s="190" t="n">
        <f aca="false">SUM(B76:B83)</f>
        <v>145000</v>
      </c>
      <c r="C84" s="190" t="n">
        <f aca="false">SUM(C76:C83)</f>
        <v>194500</v>
      </c>
      <c r="D84" s="190" t="n">
        <f aca="false">SUM(D76:D83)</f>
        <v>296000</v>
      </c>
      <c r="E84" s="190" t="n">
        <f aca="false">SUM(E76:E83)</f>
        <v>348500</v>
      </c>
      <c r="F84" s="190" t="n">
        <f aca="false">SUM(F76:F83)</f>
        <v>360000</v>
      </c>
      <c r="G84" s="16"/>
      <c r="H84" s="153"/>
    </row>
    <row r="85" customFormat="false" ht="15" hidden="false" customHeight="true" outlineLevel="0" collapsed="false">
      <c r="A85" s="16"/>
      <c r="B85" s="16"/>
      <c r="C85" s="16"/>
      <c r="D85" s="16"/>
      <c r="E85" s="16"/>
      <c r="F85" s="16"/>
      <c r="G85" s="16"/>
      <c r="H85" s="153"/>
    </row>
    <row r="86" customFormat="false" ht="15" hidden="false" customHeight="true" outlineLevel="0" collapsed="false">
      <c r="A86" s="16" t="s">
        <v>825</v>
      </c>
      <c r="B86" s="161" t="n">
        <v>6000</v>
      </c>
      <c r="C86" s="161" t="n">
        <v>15000</v>
      </c>
      <c r="D86" s="161" t="n">
        <v>30000</v>
      </c>
      <c r="E86" s="161" t="n">
        <v>45000</v>
      </c>
      <c r="F86" s="161" t="n">
        <v>60000</v>
      </c>
      <c r="G86" s="16"/>
      <c r="H86" s="174" t="s">
        <v>826</v>
      </c>
    </row>
    <row r="87" customFormat="false" ht="15" hidden="false" customHeight="true" outlineLevel="0" collapsed="false">
      <c r="A87" s="16" t="s">
        <v>827</v>
      </c>
      <c r="B87" s="161" t="n">
        <v>3000</v>
      </c>
      <c r="C87" s="161" t="n">
        <v>4000</v>
      </c>
      <c r="D87" s="161" t="n">
        <v>5000</v>
      </c>
      <c r="E87" s="161" t="n">
        <v>6000</v>
      </c>
      <c r="F87" s="161" t="n">
        <v>7000</v>
      </c>
      <c r="G87" s="16"/>
      <c r="H87" s="153"/>
    </row>
    <row r="88" customFormat="false" ht="15" hidden="false" customHeight="true" outlineLevel="0" collapsed="false">
      <c r="A88" s="16" t="s">
        <v>828</v>
      </c>
      <c r="B88" s="161" t="n">
        <v>5000</v>
      </c>
      <c r="C88" s="161" t="n">
        <v>6000</v>
      </c>
      <c r="D88" s="161" t="n">
        <v>8000</v>
      </c>
      <c r="E88" s="161" t="n">
        <v>10000</v>
      </c>
      <c r="F88" s="161" t="n">
        <v>12000</v>
      </c>
      <c r="G88" s="16"/>
      <c r="H88" s="153"/>
    </row>
    <row r="89" customFormat="false" ht="15" hidden="false" customHeight="true" outlineLevel="0" collapsed="false">
      <c r="A89" s="16" t="s">
        <v>829</v>
      </c>
      <c r="B89" s="163" t="n">
        <v>0</v>
      </c>
      <c r="C89" s="163" t="n">
        <v>0</v>
      </c>
      <c r="D89" s="163" t="n">
        <v>0</v>
      </c>
      <c r="E89" s="161" t="n">
        <v>35000</v>
      </c>
      <c r="F89" s="161" t="n">
        <v>50000</v>
      </c>
      <c r="G89" s="16"/>
      <c r="H89" s="174" t="s">
        <v>830</v>
      </c>
    </row>
    <row r="90" customFormat="false" ht="15" hidden="false" customHeight="true" outlineLevel="0" collapsed="false">
      <c r="A90" s="16" t="s">
        <v>831</v>
      </c>
      <c r="B90" s="161" t="n">
        <v>15000</v>
      </c>
      <c r="C90" s="161" t="n">
        <v>15000</v>
      </c>
      <c r="D90" s="161" t="n">
        <v>15000</v>
      </c>
      <c r="E90" s="161" t="n">
        <v>25000</v>
      </c>
      <c r="F90" s="161" t="n">
        <v>25000</v>
      </c>
      <c r="G90" s="16"/>
      <c r="H90" s="153"/>
    </row>
    <row r="91" customFormat="false" ht="15" hidden="false" customHeight="true" outlineLevel="0" collapsed="false">
      <c r="A91" s="43" t="s">
        <v>832</v>
      </c>
      <c r="B91" s="191" t="n">
        <f aca="false">B84+B86+B87+B88+B89+B90</f>
        <v>174000</v>
      </c>
      <c r="C91" s="191" t="n">
        <f aca="false">C84+C86+C87+C88+C89+C90</f>
        <v>234500</v>
      </c>
      <c r="D91" s="191" t="n">
        <f aca="false">D84+D86+D87+D88+D89+D90</f>
        <v>354000</v>
      </c>
      <c r="E91" s="191" t="n">
        <f aca="false">E84+E86+E87+E88+E89+E90</f>
        <v>469500</v>
      </c>
      <c r="F91" s="191" t="n">
        <f aca="false">F84+F86+F87+F88+F89+F90</f>
        <v>514000</v>
      </c>
      <c r="G91" s="16"/>
      <c r="H91" s="153"/>
    </row>
    <row r="92" customFormat="false" ht="15" hidden="false" customHeight="true" outlineLevel="0" collapsed="false">
      <c r="A92" s="16"/>
      <c r="B92" s="16"/>
      <c r="C92" s="16"/>
      <c r="D92" s="16"/>
      <c r="E92" s="16"/>
      <c r="F92" s="16"/>
      <c r="G92" s="16"/>
      <c r="H92" s="153"/>
    </row>
    <row r="93" customFormat="false" ht="15.75" hidden="false" customHeight="true" outlineLevel="0" collapsed="false">
      <c r="A93" s="192" t="s">
        <v>833</v>
      </c>
      <c r="B93" s="193" t="n">
        <f aca="false">B72-B91</f>
        <v>-77692</v>
      </c>
      <c r="C93" s="193" t="n">
        <f aca="false">C72-C91</f>
        <v>-45504</v>
      </c>
      <c r="D93" s="193" t="n">
        <f aca="false">D72-D91</f>
        <v>15542</v>
      </c>
      <c r="E93" s="193" t="n">
        <f aca="false">E72-E91</f>
        <v>110226</v>
      </c>
      <c r="F93" s="193" t="n">
        <f aca="false">F72-F91</f>
        <v>328650</v>
      </c>
      <c r="G93" s="16"/>
      <c r="H93" s="153"/>
    </row>
    <row r="94" customFormat="false" ht="15" hidden="false" customHeight="true" outlineLevel="0" collapsed="false">
      <c r="A94" s="54" t="s">
        <v>834</v>
      </c>
      <c r="B94" s="194" t="n">
        <f aca="false">IF(B69&gt;0,B93/B69,0)</f>
        <v>-0.789873932492883</v>
      </c>
      <c r="C94" s="194" t="n">
        <f aca="false">IF(C69&gt;0,C93/C69,0)</f>
        <v>-0.231761230518488</v>
      </c>
      <c r="D94" s="194" t="n">
        <f aca="false">IF(D69&gt;0,D93/D69,0)</f>
        <v>0.0406018966012696</v>
      </c>
      <c r="E94" s="194" t="n">
        <f aca="false">IF(E69&gt;0,E93/E69,0)</f>
        <v>0.183976766311151</v>
      </c>
      <c r="F94" s="194" t="n">
        <f aca="false">IF(F69&gt;0,F93/F69,0)</f>
        <v>0.378145459147864</v>
      </c>
      <c r="G94" s="16"/>
      <c r="H94" s="153"/>
    </row>
    <row r="95" customFormat="false" ht="15" hidden="false" customHeight="true" outlineLevel="0" collapsed="false"/>
    <row r="96" customFormat="false" ht="15" hidden="false" customHeight="true" outlineLevel="0" collapsed="false">
      <c r="A96" s="195" t="s">
        <v>835</v>
      </c>
      <c r="B96" s="196" t="n">
        <v>146999</v>
      </c>
      <c r="C96" s="196" t="n">
        <v>78748</v>
      </c>
      <c r="D96" s="196" t="n">
        <v>88800</v>
      </c>
      <c r="E96" s="196" t="n">
        <v>66249</v>
      </c>
      <c r="F96" s="196" t="n">
        <v>0</v>
      </c>
      <c r="G96" s="195"/>
      <c r="H96" s="195" t="s">
        <v>836</v>
      </c>
    </row>
    <row r="97" customFormat="false" ht="15" hidden="false" customHeight="true" outlineLevel="0" collapsed="false">
      <c r="A97" s="197" t="s">
        <v>837</v>
      </c>
      <c r="B97" s="198" t="n">
        <f aca="false">B93+B96</f>
        <v>69307</v>
      </c>
      <c r="C97" s="198" t="n">
        <f aca="false">C93+C96</f>
        <v>33244</v>
      </c>
      <c r="D97" s="198" t="n">
        <f aca="false">D93+D96</f>
        <v>104342</v>
      </c>
      <c r="E97" s="198" t="n">
        <f aca="false">E93+E96</f>
        <v>176475</v>
      </c>
      <c r="F97" s="198" t="n">
        <f aca="false">F93+F96</f>
        <v>328650</v>
      </c>
      <c r="G97" s="199"/>
      <c r="H97" s="199"/>
    </row>
    <row r="98" customFormat="false" ht="15" hidden="false" customHeight="true" outlineLevel="0" collapsed="false">
      <c r="A98" s="195" t="s">
        <v>838</v>
      </c>
      <c r="B98" s="196" t="n">
        <v>80666</v>
      </c>
      <c r="C98" s="196" t="n">
        <f aca="false">'Bilan Prévisionnel'!C8-'Bilan Prévisionnel'!D8</f>
        <v>66499</v>
      </c>
      <c r="D98" s="196" t="n">
        <f aca="false">'Bilan Prévisionnel'!D8-'Bilan Prévisionnel'!E8</f>
        <v>57749</v>
      </c>
      <c r="E98" s="196" t="n">
        <f aca="false">'Bilan Prévisionnel'!E8-'Bilan Prévisionnel'!F8</f>
        <v>82266</v>
      </c>
      <c r="F98" s="196" t="n">
        <f aca="false">'Bilan Prévisionnel'!F8-'Bilan Prévisionnel'!G8</f>
        <v>60433</v>
      </c>
      <c r="G98" s="195"/>
      <c r="H98" s="195" t="s">
        <v>839</v>
      </c>
    </row>
    <row r="99" customFormat="false" ht="15" hidden="false" customHeight="true" outlineLevel="0" collapsed="false">
      <c r="A99" s="197" t="s">
        <v>840</v>
      </c>
      <c r="B99" s="198" t="n">
        <f aca="false">B97-B98</f>
        <v>-11359</v>
      </c>
      <c r="C99" s="198" t="n">
        <f aca="false">C97-C98</f>
        <v>-33255</v>
      </c>
      <c r="D99" s="198" t="n">
        <f aca="false">D97-D98</f>
        <v>46593</v>
      </c>
      <c r="E99" s="198" t="n">
        <f aca="false">E97-E98</f>
        <v>94209</v>
      </c>
      <c r="F99" s="198" t="n">
        <f aca="false">F97-F98</f>
        <v>268217</v>
      </c>
      <c r="G99" s="199"/>
      <c r="H99" s="199"/>
    </row>
    <row r="100" customFormat="false" ht="15" hidden="false" customHeight="true" outlineLevel="0" collapsed="false">
      <c r="A100" s="54"/>
      <c r="B100" s="194"/>
      <c r="C100" s="194"/>
      <c r="D100" s="194"/>
      <c r="E100" s="194"/>
      <c r="F100" s="194"/>
      <c r="G100" s="16"/>
      <c r="H100" s="153"/>
    </row>
    <row r="101" customFormat="false" ht="15" hidden="false" customHeight="true" outlineLevel="0" collapsed="false">
      <c r="A101" s="200" t="s">
        <v>841</v>
      </c>
      <c r="B101" s="194"/>
      <c r="C101" s="194"/>
      <c r="D101" s="194"/>
      <c r="E101" s="194"/>
      <c r="F101" s="194"/>
      <c r="G101" s="16"/>
      <c r="H101" s="153"/>
    </row>
    <row r="102" customFormat="false" ht="15.75" hidden="false" customHeight="true" outlineLevel="0" collapsed="false">
      <c r="A102" s="201" t="s">
        <v>842</v>
      </c>
      <c r="B102" s="202" t="n">
        <v>10000</v>
      </c>
      <c r="C102" s="202" t="n">
        <v>8734</v>
      </c>
      <c r="D102" s="202" t="n">
        <v>7417</v>
      </c>
      <c r="E102" s="202" t="n">
        <v>6048</v>
      </c>
      <c r="F102" s="202" t="n">
        <v>4624</v>
      </c>
      <c r="G102" s="16"/>
      <c r="H102" s="174" t="s">
        <v>843</v>
      </c>
    </row>
    <row r="103" customFormat="false" ht="15" hidden="false" customHeight="true" outlineLevel="0" collapsed="false">
      <c r="A103" s="203" t="s">
        <v>844</v>
      </c>
      <c r="B103" s="204" t="n">
        <f aca="false">B102</f>
        <v>10000</v>
      </c>
      <c r="C103" s="204" t="n">
        <f aca="false">C102</f>
        <v>8734</v>
      </c>
      <c r="D103" s="204" t="n">
        <f aca="false">D102</f>
        <v>7417</v>
      </c>
      <c r="E103" s="204" t="n">
        <f aca="false">E102</f>
        <v>6048</v>
      </c>
      <c r="F103" s="204" t="n">
        <f aca="false">F102</f>
        <v>4624</v>
      </c>
      <c r="G103" s="16"/>
      <c r="H103" s="153"/>
    </row>
    <row r="104" customFormat="false" ht="15.75" hidden="false" customHeight="true" outlineLevel="0" collapsed="false">
      <c r="A104" s="16"/>
      <c r="B104" s="16"/>
      <c r="C104" s="16"/>
      <c r="D104" s="16"/>
      <c r="E104" s="16"/>
      <c r="F104" s="16"/>
      <c r="G104" s="16"/>
      <c r="H104" s="153"/>
    </row>
    <row r="105" customFormat="false" ht="15" hidden="false" customHeight="true" outlineLevel="0" collapsed="false">
      <c r="A105" s="205" t="s">
        <v>845</v>
      </c>
      <c r="B105" s="206" t="n">
        <f aca="false">IF(B99-B103&lt;=0,0,MIN(B99-B103,42500)*0.15+MAX(B99-B103-42500,0)*0.25)</f>
        <v>0</v>
      </c>
      <c r="C105" s="206" t="n">
        <f aca="false">IF(C99-C103&lt;=0,0,MIN(C99-C103,42500)*0.15+MAX(C99-C103-42500,0)*0.25)</f>
        <v>0</v>
      </c>
      <c r="D105" s="206" t="n">
        <f aca="false">IF(D99-D103&lt;=0,0,MIN(D99-D103,42500)*0.15+MAX(D99-D103-42500,0)*0.25)</f>
        <v>5876.4</v>
      </c>
      <c r="E105" s="206" t="n">
        <f aca="false">IF(E99-E103&lt;=0,0,MIN(E99-E103,42500)*0.15+MAX(E99-E103-42500,0)*0.25)</f>
        <v>17790.25</v>
      </c>
      <c r="F105" s="206" t="n">
        <f aca="false">IF(F99-F103&lt;=0,0,MIN(F99-F103,42500)*0.15+MAX(F99-F103-42500,0)*0.25)</f>
        <v>61648.25</v>
      </c>
      <c r="H105" s="207" t="s">
        <v>846</v>
      </c>
    </row>
    <row r="106" customFormat="false" ht="17.25" hidden="false" customHeight="true" outlineLevel="0" collapsed="false"/>
    <row r="107" customFormat="false" ht="15" hidden="false" customHeight="true" outlineLevel="0" collapsed="false">
      <c r="A107" s="208" t="s">
        <v>847</v>
      </c>
      <c r="B107" s="209" t="n">
        <f aca="false">B99-B103-B105</f>
        <v>-21359</v>
      </c>
      <c r="C107" s="209" t="n">
        <f aca="false">C99-C103-C105</f>
        <v>-41989</v>
      </c>
      <c r="D107" s="209" t="n">
        <f aca="false">D99-D103-D105</f>
        <v>33299.6</v>
      </c>
      <c r="E107" s="209" t="n">
        <f aca="false">E99-E103-E105</f>
        <v>70370.75</v>
      </c>
      <c r="F107" s="209" t="n">
        <f aca="false">F99-F103-F105</f>
        <v>201944.75</v>
      </c>
      <c r="G107" s="16"/>
      <c r="H107" s="153"/>
    </row>
    <row r="108" customFormat="false" ht="15.75" hidden="false" customHeight="true" outlineLevel="0" collapsed="false">
      <c r="A108" s="16"/>
      <c r="B108" s="16"/>
      <c r="C108" s="16"/>
      <c r="D108" s="16"/>
      <c r="E108" s="16"/>
      <c r="F108" s="16"/>
      <c r="G108" s="16"/>
      <c r="H108" s="153"/>
    </row>
    <row r="109" customFormat="false" ht="15" hidden="false" customHeight="true" outlineLevel="0" collapsed="false">
      <c r="A109" s="210" t="s">
        <v>848</v>
      </c>
      <c r="B109" s="211" t="n">
        <f aca="false">B107</f>
        <v>-21359</v>
      </c>
      <c r="C109" s="211" t="n">
        <f aca="false">B109+C107</f>
        <v>-63348</v>
      </c>
      <c r="D109" s="211" t="n">
        <f aca="false">C109+D107</f>
        <v>-30048.4</v>
      </c>
      <c r="E109" s="211" t="n">
        <f aca="false">D109+E107</f>
        <v>40322.35</v>
      </c>
      <c r="F109" s="211" t="n">
        <f aca="false">E109+F107</f>
        <v>242267.1</v>
      </c>
      <c r="G109" s="16"/>
      <c r="H109" s="153"/>
    </row>
    <row r="110" customFormat="false" ht="15" hidden="false" customHeight="true" outlineLevel="0" collapsed="false">
      <c r="A110" s="16"/>
      <c r="B110" s="16"/>
      <c r="C110" s="16"/>
      <c r="D110" s="16"/>
      <c r="E110" s="16"/>
      <c r="F110" s="16"/>
      <c r="G110" s="16"/>
      <c r="H110" s="153"/>
    </row>
    <row r="111" customFormat="false" ht="15" hidden="false" customHeight="true" outlineLevel="0" collapsed="false">
      <c r="A111" s="17" t="s">
        <v>849</v>
      </c>
      <c r="B111" s="17"/>
      <c r="C111" s="17"/>
      <c r="D111" s="17"/>
      <c r="E111" s="17"/>
      <c r="F111" s="17"/>
      <c r="G111" s="17"/>
      <c r="H111" s="17"/>
    </row>
    <row r="112" customFormat="false" ht="15" hidden="false" customHeight="true" outlineLevel="0" collapsed="false">
      <c r="A112" s="16" t="s">
        <v>850</v>
      </c>
      <c r="B112" s="212" t="n">
        <f aca="false">MIN(B109,C109,D109,E109,F109)</f>
        <v>-63348</v>
      </c>
      <c r="C112" s="16"/>
      <c r="D112" s="16"/>
      <c r="E112" s="16"/>
      <c r="F112" s="16"/>
      <c r="G112" s="16"/>
      <c r="H112" s="153"/>
    </row>
    <row r="113" customFormat="false" ht="15" hidden="false" customHeight="true" outlineLevel="0" collapsed="false">
      <c r="A113" s="46" t="s">
        <v>851</v>
      </c>
      <c r="B113" s="213" t="n">
        <v>250000</v>
      </c>
      <c r="C113" s="214" t="s">
        <v>852</v>
      </c>
      <c r="D113" s="16"/>
      <c r="E113" s="16"/>
      <c r="F113" s="16"/>
      <c r="G113" s="16"/>
      <c r="H113" s="153"/>
    </row>
    <row r="114" customFormat="false" ht="17.25" hidden="false" customHeight="true" outlineLevel="0" collapsed="false">
      <c r="A114" s="46"/>
      <c r="B114" s="215"/>
      <c r="C114" s="16"/>
      <c r="D114" s="16"/>
      <c r="E114" s="16"/>
      <c r="F114" s="16"/>
      <c r="G114" s="16"/>
      <c r="H114" s="153"/>
    </row>
    <row r="115" customFormat="false" ht="15" hidden="false" customHeight="true" outlineLevel="0" collapsed="false">
      <c r="A115" s="18" t="s">
        <v>853</v>
      </c>
      <c r="B115" s="215"/>
      <c r="C115" s="16"/>
      <c r="D115" s="16"/>
      <c r="E115" s="16"/>
      <c r="F115" s="16"/>
      <c r="G115" s="16"/>
      <c r="H115" s="153"/>
    </row>
    <row r="116" customFormat="false" ht="15" hidden="false" customHeight="true" outlineLevel="0" collapsed="false">
      <c r="A116" s="216" t="s">
        <v>854</v>
      </c>
      <c r="B116" s="217" t="n">
        <v>250000</v>
      </c>
      <c r="C116" s="174" t="s">
        <v>855</v>
      </c>
      <c r="D116" s="16"/>
      <c r="E116" s="16"/>
      <c r="F116" s="16"/>
      <c r="G116" s="16"/>
      <c r="H116" s="153"/>
    </row>
    <row r="117" customFormat="false" ht="15" hidden="false" customHeight="true" outlineLevel="0" collapsed="false">
      <c r="A117" s="18" t="s">
        <v>856</v>
      </c>
      <c r="B117" s="190" t="n">
        <f aca="false">B116</f>
        <v>250000</v>
      </c>
      <c r="C117" s="174" t="s">
        <v>857</v>
      </c>
      <c r="D117" s="16"/>
      <c r="E117" s="16"/>
      <c r="F117" s="16"/>
      <c r="G117" s="16"/>
      <c r="H117" s="153"/>
    </row>
    <row r="118" customFormat="false" ht="15" hidden="false" customHeight="true" outlineLevel="0" collapsed="false">
      <c r="A118" s="18"/>
      <c r="B118" s="190"/>
      <c r="C118" s="174"/>
      <c r="D118" s="16"/>
      <c r="E118" s="16"/>
      <c r="F118" s="16"/>
      <c r="G118" s="16"/>
      <c r="H118" s="153"/>
    </row>
    <row r="119" customFormat="false" ht="15" hidden="false" customHeight="true" outlineLevel="0" collapsed="false">
      <c r="A119" s="17" t="s">
        <v>858</v>
      </c>
      <c r="B119" s="17"/>
      <c r="C119" s="17"/>
      <c r="D119" s="17"/>
      <c r="E119" s="17"/>
      <c r="F119" s="17"/>
      <c r="G119" s="17"/>
      <c r="H119" s="17"/>
    </row>
    <row r="120" customFormat="false" ht="15" hidden="false" customHeight="true" outlineLevel="0" collapsed="false">
      <c r="A120" s="16"/>
      <c r="B120" s="16"/>
      <c r="C120" s="16"/>
      <c r="D120" s="16"/>
      <c r="E120" s="16"/>
      <c r="F120" s="16"/>
      <c r="G120" s="16"/>
      <c r="H120" s="153"/>
    </row>
    <row r="121" customFormat="false" ht="15" hidden="false" customHeight="true" outlineLevel="0" collapsed="false">
      <c r="A121" s="56"/>
      <c r="B121" s="171" t="s">
        <v>123</v>
      </c>
      <c r="C121" s="171" t="s">
        <v>124</v>
      </c>
      <c r="D121" s="171" t="s">
        <v>125</v>
      </c>
      <c r="E121" s="171" t="s">
        <v>126</v>
      </c>
      <c r="F121" s="171" t="s">
        <v>127</v>
      </c>
      <c r="G121" s="56"/>
      <c r="H121" s="154"/>
    </row>
    <row r="122" customFormat="false" ht="15" hidden="false" customHeight="true" outlineLevel="0" collapsed="false">
      <c r="A122" s="16" t="s">
        <v>859</v>
      </c>
      <c r="B122" s="183" t="n">
        <f aca="false">$B$18+$B$113</f>
        <v>250100</v>
      </c>
      <c r="C122" s="183" t="n">
        <f aca="false">B131</f>
        <v>130756</v>
      </c>
      <c r="D122" s="183" t="n">
        <f aca="false">C131</f>
        <v>43600</v>
      </c>
      <c r="E122" s="183" t="n">
        <f aca="false">D131</f>
        <v>11613.6</v>
      </c>
      <c r="F122" s="183" t="n">
        <f aca="false">E131</f>
        <v>62396.35</v>
      </c>
      <c r="G122" s="16"/>
      <c r="H122" s="174" t="s">
        <v>860</v>
      </c>
    </row>
    <row r="123" customFormat="false" ht="15" hidden="false" customHeight="true" outlineLevel="0" collapsed="false">
      <c r="A123" s="16"/>
      <c r="B123" s="16"/>
      <c r="C123" s="16"/>
      <c r="D123" s="16"/>
      <c r="E123" s="16"/>
      <c r="F123" s="16"/>
      <c r="G123" s="16"/>
      <c r="H123" s="153"/>
    </row>
    <row r="124" customFormat="false" ht="15" hidden="false" customHeight="true" outlineLevel="0" collapsed="false">
      <c r="A124" s="16" t="s">
        <v>861</v>
      </c>
      <c r="B124" s="183" t="n">
        <f aca="false">B69</f>
        <v>98360</v>
      </c>
      <c r="C124" s="183" t="n">
        <f aca="false">C69</f>
        <v>196340</v>
      </c>
      <c r="D124" s="183" t="n">
        <f aca="false">D69</f>
        <v>382790</v>
      </c>
      <c r="E124" s="183" t="n">
        <f aca="false">E69</f>
        <v>599130</v>
      </c>
      <c r="F124" s="183" t="n">
        <f aca="false">F69</f>
        <v>869110</v>
      </c>
      <c r="G124" s="16"/>
      <c r="H124" s="174" t="s">
        <v>862</v>
      </c>
    </row>
    <row r="125" customFormat="false" ht="15" hidden="false" customHeight="true" outlineLevel="0" collapsed="false">
      <c r="A125" s="16" t="s">
        <v>863</v>
      </c>
      <c r="B125" s="183" t="n">
        <f aca="false">B91+B71</f>
        <v>176052</v>
      </c>
      <c r="C125" s="183" t="n">
        <f aca="false">C91+C71</f>
        <v>241844</v>
      </c>
      <c r="D125" s="183" t="n">
        <f aca="false">D91+D71</f>
        <v>367248</v>
      </c>
      <c r="E125" s="183" t="n">
        <f aca="false">E91+E71</f>
        <v>488904</v>
      </c>
      <c r="F125" s="183" t="n">
        <f aca="false">F91+F71</f>
        <v>540460</v>
      </c>
      <c r="G125" s="16"/>
      <c r="H125" s="153"/>
    </row>
    <row r="126" customFormat="false" ht="15.75" hidden="false" customHeight="true" outlineLevel="0" collapsed="false">
      <c r="A126" s="162" t="s">
        <v>864</v>
      </c>
      <c r="B126" s="183" t="n">
        <f aca="false">B103</f>
        <v>10000</v>
      </c>
      <c r="C126" s="183" t="n">
        <f aca="false">C103</f>
        <v>8734</v>
      </c>
      <c r="D126" s="183" t="n">
        <f aca="false">D103</f>
        <v>7417</v>
      </c>
      <c r="E126" s="183" t="n">
        <f aca="false">E103</f>
        <v>6048</v>
      </c>
      <c r="F126" s="183" t="n">
        <f aca="false">F103</f>
        <v>4624</v>
      </c>
      <c r="G126" s="16"/>
      <c r="H126" s="153"/>
    </row>
    <row r="127" customFormat="false" ht="16.5" hidden="false" customHeight="true" outlineLevel="0" collapsed="false">
      <c r="A127" s="162" t="s">
        <v>865</v>
      </c>
      <c r="B127" s="161" t="n">
        <v>31652</v>
      </c>
      <c r="C127" s="161" t="n">
        <v>32918</v>
      </c>
      <c r="D127" s="161" t="n">
        <v>34235</v>
      </c>
      <c r="E127" s="161" t="n">
        <v>35605</v>
      </c>
      <c r="F127" s="161" t="n">
        <v>37029</v>
      </c>
      <c r="G127" s="16"/>
      <c r="H127" s="174" t="s">
        <v>866</v>
      </c>
    </row>
    <row r="128" customFormat="false" ht="15.75" hidden="false" customHeight="true" outlineLevel="0" collapsed="false">
      <c r="A128" s="162" t="s">
        <v>845</v>
      </c>
      <c r="B128" s="218" t="n">
        <f aca="false">B105</f>
        <v>0</v>
      </c>
      <c r="C128" s="218" t="n">
        <f aca="false">C105</f>
        <v>0</v>
      </c>
      <c r="D128" s="218" t="n">
        <f aca="false">D105</f>
        <v>5876.4</v>
      </c>
      <c r="E128" s="218" t="n">
        <f aca="false">E105</f>
        <v>17790.25</v>
      </c>
      <c r="F128" s="218" t="n">
        <f aca="false">F105</f>
        <v>61648.25</v>
      </c>
      <c r="H128" s="207" t="s">
        <v>867</v>
      </c>
    </row>
    <row r="129" customFormat="false" ht="16.5" hidden="false" customHeight="true" outlineLevel="0" collapsed="false">
      <c r="A129" s="46" t="s">
        <v>868</v>
      </c>
      <c r="B129" s="212" t="n">
        <f aca="false">B124-B125-B126-B127-B128</f>
        <v>-119344</v>
      </c>
      <c r="C129" s="212" t="n">
        <f aca="false">C124-C125-C126-C127-C128</f>
        <v>-87156</v>
      </c>
      <c r="D129" s="212" t="n">
        <f aca="false">D124-D125-D126-D127-D128</f>
        <v>-31986.4</v>
      </c>
      <c r="E129" s="212" t="n">
        <f aca="false">E124-E125-E126-E127-E128</f>
        <v>50782.75</v>
      </c>
      <c r="F129" s="212" t="n">
        <f aca="false">F124-F125-F126-F127-F128</f>
        <v>225348.75</v>
      </c>
      <c r="G129" s="16"/>
      <c r="H129" s="153"/>
    </row>
    <row r="130" customFormat="false" ht="15" hidden="false" customHeight="true" outlineLevel="0" collapsed="false">
      <c r="A130" s="16"/>
      <c r="B130" s="16"/>
      <c r="C130" s="16"/>
      <c r="D130" s="16"/>
      <c r="E130" s="16"/>
      <c r="F130" s="16"/>
      <c r="G130" s="16"/>
      <c r="H130" s="153"/>
    </row>
    <row r="131" customFormat="false" ht="15" hidden="false" customHeight="true" outlineLevel="0" collapsed="false">
      <c r="A131" s="192" t="s">
        <v>869</v>
      </c>
      <c r="B131" s="193" t="n">
        <f aca="false">B122+B129</f>
        <v>130756</v>
      </c>
      <c r="C131" s="193" t="n">
        <f aca="false">C122+C129</f>
        <v>43600</v>
      </c>
      <c r="D131" s="193" t="n">
        <f aca="false">D122+D129</f>
        <v>11613.6</v>
      </c>
      <c r="E131" s="193" t="n">
        <f aca="false">E122+E129</f>
        <v>62396.35</v>
      </c>
      <c r="F131" s="193" t="n">
        <f aca="false">F122+F129</f>
        <v>287745.1</v>
      </c>
      <c r="G131" s="16"/>
      <c r="H131" s="153"/>
    </row>
    <row r="132" customFormat="false" ht="17.25" hidden="false" customHeight="true" outlineLevel="0" collapsed="false">
      <c r="A132" s="219"/>
      <c r="B132" s="220"/>
      <c r="C132" s="220"/>
      <c r="D132" s="220"/>
      <c r="E132" s="220"/>
      <c r="F132" s="220"/>
      <c r="G132" s="16"/>
      <c r="H132" s="153"/>
    </row>
    <row r="133" customFormat="false" ht="15" hidden="false" customHeight="true" outlineLevel="0" collapsed="false">
      <c r="A133" s="221" t="s">
        <v>870</v>
      </c>
      <c r="B133" s="222" t="n">
        <f aca="false">MIN(B131,C131,D131,E131,F131)</f>
        <v>11613.6</v>
      </c>
      <c r="C133" s="223"/>
      <c r="D133" s="223"/>
      <c r="E133" s="223"/>
      <c r="F133" s="223"/>
      <c r="G133" s="224"/>
      <c r="H133" s="225" t="s">
        <v>871</v>
      </c>
    </row>
    <row r="134" customFormat="false" ht="15" hidden="false" customHeight="true" outlineLevel="0" collapsed="false">
      <c r="A134" s="226" t="s">
        <v>872</v>
      </c>
      <c r="B134" s="227" t="s">
        <v>125</v>
      </c>
      <c r="C134" s="228"/>
      <c r="D134" s="228"/>
      <c r="E134" s="228"/>
      <c r="F134" s="228"/>
      <c r="G134" s="229"/>
      <c r="H134" s="230" t="s">
        <v>873</v>
      </c>
    </row>
    <row r="135" customFormat="false" ht="15" hidden="false" customHeight="true" outlineLevel="0" collapsed="false">
      <c r="A135" s="16"/>
      <c r="B135" s="16"/>
      <c r="C135" s="16"/>
      <c r="D135" s="16"/>
      <c r="E135" s="16"/>
      <c r="F135" s="16"/>
      <c r="G135" s="16"/>
      <c r="H135" s="231"/>
    </row>
    <row r="136" customFormat="false" ht="15" hidden="false" customHeight="true" outlineLevel="0" collapsed="false">
      <c r="A136" s="16"/>
      <c r="B136" s="16"/>
      <c r="C136" s="16"/>
      <c r="D136" s="16"/>
      <c r="E136" s="16"/>
      <c r="F136" s="16"/>
      <c r="G136" s="16"/>
      <c r="H136" s="153"/>
    </row>
    <row r="137" customFormat="false" ht="15" hidden="false" customHeight="true" outlineLevel="0" collapsed="false">
      <c r="A137" s="17" t="s">
        <v>874</v>
      </c>
      <c r="B137" s="17"/>
      <c r="C137" s="17"/>
      <c r="D137" s="17"/>
      <c r="E137" s="17"/>
      <c r="F137" s="17"/>
      <c r="G137" s="17"/>
      <c r="H137" s="17"/>
    </row>
    <row r="138" customFormat="false" ht="15" hidden="false" customHeight="true" outlineLevel="0" collapsed="false">
      <c r="A138" s="16"/>
      <c r="B138" s="16"/>
      <c r="C138" s="16"/>
      <c r="D138" s="16"/>
      <c r="E138" s="16"/>
      <c r="F138" s="16"/>
      <c r="G138" s="16"/>
      <c r="H138" s="153"/>
    </row>
    <row r="139" customFormat="false" ht="15" hidden="false" customHeight="true" outlineLevel="0" collapsed="false">
      <c r="A139" s="56" t="s">
        <v>122</v>
      </c>
      <c r="B139" s="171" t="s">
        <v>123</v>
      </c>
      <c r="C139" s="171" t="s">
        <v>124</v>
      </c>
      <c r="D139" s="171" t="s">
        <v>125</v>
      </c>
      <c r="E139" s="171" t="s">
        <v>126</v>
      </c>
      <c r="F139" s="171" t="s">
        <v>127</v>
      </c>
      <c r="G139" s="56"/>
      <c r="H139" s="154"/>
    </row>
    <row r="140" customFormat="false" ht="15" hidden="false" customHeight="true" outlineLevel="0" collapsed="false">
      <c r="A140" s="16" t="s">
        <v>875</v>
      </c>
      <c r="B140" s="183" t="n">
        <f aca="false">B91+B103</f>
        <v>184000</v>
      </c>
      <c r="C140" s="183" t="n">
        <f aca="false">C91+C103</f>
        <v>243234</v>
      </c>
      <c r="D140" s="183" t="n">
        <f aca="false">D91+D103</f>
        <v>361417</v>
      </c>
      <c r="E140" s="183" t="n">
        <f aca="false">E91+E103</f>
        <v>475548</v>
      </c>
      <c r="F140" s="183" t="n">
        <f aca="false">F91+F103</f>
        <v>518624</v>
      </c>
      <c r="G140" s="16"/>
      <c r="H140" s="153"/>
    </row>
    <row r="141" customFormat="false" ht="15" hidden="false" customHeight="true" outlineLevel="0" collapsed="false">
      <c r="A141" s="16" t="s">
        <v>876</v>
      </c>
      <c r="B141" s="183" t="n">
        <f aca="false">B68</f>
        <v>90000</v>
      </c>
      <c r="C141" s="183" t="n">
        <f aca="false">C68</f>
        <v>110000</v>
      </c>
      <c r="D141" s="183" t="n">
        <f aca="false">D68</f>
        <v>140000</v>
      </c>
      <c r="E141" s="183" t="n">
        <f aca="false">E68</f>
        <v>150000</v>
      </c>
      <c r="F141" s="183" t="n">
        <f aca="false">F68</f>
        <v>160000</v>
      </c>
      <c r="G141" s="16"/>
      <c r="H141" s="153"/>
    </row>
    <row r="142" customFormat="false" ht="15" hidden="false" customHeight="true" outlineLevel="0" collapsed="false">
      <c r="A142" s="46" t="s">
        <v>877</v>
      </c>
      <c r="B142" s="190" t="n">
        <f aca="false">MAX(0,B140-B141+B71)</f>
        <v>96052</v>
      </c>
      <c r="C142" s="190" t="n">
        <f aca="false">MAX(0,C140-C141+C71)</f>
        <v>140578</v>
      </c>
      <c r="D142" s="190" t="n">
        <f aca="false">MAX(0,D140-D141+D71)</f>
        <v>234665</v>
      </c>
      <c r="E142" s="190" t="n">
        <f aca="false">MAX(0,E140-E141+E71)</f>
        <v>344952</v>
      </c>
      <c r="F142" s="190" t="n">
        <f aca="false">MAX(0,F140-F141+F71)</f>
        <v>385084</v>
      </c>
      <c r="G142" s="16"/>
      <c r="H142" s="153"/>
    </row>
    <row r="143" customFormat="false" ht="15" hidden="false" customHeight="true" outlineLevel="0" collapsed="false">
      <c r="A143" s="16" t="s">
        <v>878</v>
      </c>
      <c r="B143" s="183" t="n">
        <f aca="false">B65</f>
        <v>8360</v>
      </c>
      <c r="C143" s="183" t="n">
        <f aca="false">C65</f>
        <v>86340</v>
      </c>
      <c r="D143" s="183" t="n">
        <f aca="false">D65</f>
        <v>242790</v>
      </c>
      <c r="E143" s="183" t="n">
        <f aca="false">E65</f>
        <v>449130</v>
      </c>
      <c r="F143" s="183" t="n">
        <f aca="false">F65</f>
        <v>709110</v>
      </c>
      <c r="G143" s="16"/>
      <c r="H143" s="153"/>
    </row>
    <row r="144" customFormat="false" ht="15" hidden="false" customHeight="true" outlineLevel="0" collapsed="false">
      <c r="A144" s="46" t="s">
        <v>879</v>
      </c>
      <c r="B144" s="212" t="n">
        <f aca="false">B143-B142</f>
        <v>-87692</v>
      </c>
      <c r="C144" s="212" t="n">
        <f aca="false">C143-C142</f>
        <v>-54238</v>
      </c>
      <c r="D144" s="212" t="n">
        <f aca="false">D143-D142</f>
        <v>8125</v>
      </c>
      <c r="E144" s="212" t="n">
        <f aca="false">E143-E142</f>
        <v>104178</v>
      </c>
      <c r="F144" s="212" t="n">
        <f aca="false">F143-F142</f>
        <v>324026</v>
      </c>
      <c r="G144" s="16"/>
      <c r="H144" s="153"/>
    </row>
    <row r="145" customFormat="false" ht="15" hidden="false" customHeight="true" outlineLevel="0" collapsed="false">
      <c r="A145" s="232" t="s">
        <v>880</v>
      </c>
      <c r="B145" s="233" t="n">
        <f aca="false">IF(B142&gt;0,B143/B142,0)</f>
        <v>0.087036188731104</v>
      </c>
      <c r="C145" s="233" t="n">
        <f aca="false">IF(C142&gt;0,C143/C142,0)</f>
        <v>0.614178605471695</v>
      </c>
      <c r="D145" s="233" t="n">
        <f aca="false">IF(D142&gt;0,D143/D142,0)</f>
        <v>1.03462382545331</v>
      </c>
      <c r="E145" s="233" t="n">
        <f aca="false">IF(E142&gt;0,E143/E142,0)</f>
        <v>1.30200723578933</v>
      </c>
      <c r="F145" s="233" t="n">
        <f aca="false">IF(F142&gt;0,F143/F142,0)</f>
        <v>1.84144238659617</v>
      </c>
      <c r="G145" s="16"/>
      <c r="H145" s="153"/>
    </row>
    <row r="148" customFormat="false" ht="15" hidden="false" customHeight="true" outlineLevel="0" collapsed="false">
      <c r="A148" s="234" t="s">
        <v>881</v>
      </c>
    </row>
    <row r="149" customFormat="false" ht="15" hidden="false" customHeight="true" outlineLevel="0" collapsed="false">
      <c r="A149" s="235" t="s">
        <v>882</v>
      </c>
      <c r="B149" s="235"/>
      <c r="C149" s="235"/>
      <c r="D149" s="235"/>
      <c r="E149" s="235"/>
      <c r="F149" s="235"/>
      <c r="G149" s="235"/>
      <c r="H149" s="235"/>
    </row>
    <row r="150" customFormat="false" ht="15" hidden="false" customHeight="true" outlineLevel="0" collapsed="false">
      <c r="A150" s="235"/>
      <c r="B150" s="235"/>
      <c r="C150" s="235"/>
      <c r="D150" s="235"/>
      <c r="E150" s="235"/>
      <c r="F150" s="235"/>
      <c r="G150" s="235"/>
      <c r="H150" s="235"/>
    </row>
    <row r="151" customFormat="false" ht="15" hidden="false" customHeight="true" outlineLevel="0" collapsed="false">
      <c r="A151" s="235"/>
      <c r="B151" s="235"/>
      <c r="C151" s="235"/>
      <c r="D151" s="235"/>
      <c r="E151" s="235"/>
      <c r="F151" s="235"/>
      <c r="G151" s="235"/>
      <c r="H151" s="235"/>
    </row>
  </sheetData>
  <mergeCells count="1">
    <mergeCell ref="A149:H151"/>
  </mergeCells>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true"/>
  </sheetPr>
  <dimension ref="A1:G3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I6" activeCellId="0" sqref="I6"/>
    </sheetView>
  </sheetViews>
  <sheetFormatPr defaultColWidth="10.5390625" defaultRowHeight="15" zeroHeight="false" outlineLevelRow="0" outlineLevelCol="0"/>
  <cols>
    <col collapsed="false" customWidth="true" hidden="false" outlineLevel="0" max="1" min="1" style="1" width="56.57"/>
    <col collapsed="false" customWidth="true" hidden="false" outlineLevel="0" max="6" min="2" style="1" width="9"/>
    <col collapsed="false" customWidth="true" hidden="false" outlineLevel="0" max="7" min="7" style="1" width="56.86"/>
    <col collapsed="false" customWidth="true" hidden="false" outlineLevel="0" max="8" min="8" style="1" width="8.57"/>
  </cols>
  <sheetData>
    <row r="1" customFormat="false" ht="21" hidden="false" customHeight="true" outlineLevel="0" collapsed="false">
      <c r="A1" s="65" t="s">
        <v>883</v>
      </c>
    </row>
    <row r="3" customFormat="false" ht="17.25" hidden="false" customHeight="true" outlineLevel="0" collapsed="false">
      <c r="A3" s="236" t="s">
        <v>884</v>
      </c>
    </row>
    <row r="5" customFormat="false" ht="15" hidden="false" customHeight="true" outlineLevel="0" collapsed="false">
      <c r="A5" s="237" t="s">
        <v>122</v>
      </c>
      <c r="B5" s="238" t="s">
        <v>123</v>
      </c>
      <c r="C5" s="238" t="s">
        <v>124</v>
      </c>
      <c r="D5" s="238" t="s">
        <v>125</v>
      </c>
      <c r="E5" s="238" t="s">
        <v>126</v>
      </c>
      <c r="F5" s="238" t="s">
        <v>127</v>
      </c>
      <c r="G5" s="238" t="s">
        <v>885</v>
      </c>
    </row>
    <row r="6" customFormat="false" ht="15" hidden="false" customHeight="true" outlineLevel="0" collapsed="false">
      <c r="A6" s="115" t="s">
        <v>886</v>
      </c>
      <c r="B6" s="239" t="n">
        <f aca="false">'Plan Financier'!B65</f>
        <v>8360</v>
      </c>
      <c r="C6" s="240" t="n">
        <f aca="false">'Plan Financier'!C65</f>
        <v>86340</v>
      </c>
      <c r="D6" s="239" t="n">
        <f aca="false">'Plan Financier'!D65</f>
        <v>242790</v>
      </c>
      <c r="E6" s="239" t="n">
        <f aca="false">'Plan Financier'!E65</f>
        <v>449130</v>
      </c>
      <c r="F6" s="239" t="n">
        <f aca="false">'Plan Financier'!F65</f>
        <v>709110</v>
      </c>
      <c r="G6" s="1" t="s">
        <v>887</v>
      </c>
    </row>
    <row r="7" customFormat="false" ht="15" hidden="false" customHeight="true" outlineLevel="0" collapsed="false">
      <c r="A7" s="115" t="s">
        <v>888</v>
      </c>
      <c r="B7" s="241" t="n">
        <f aca="false">B6/12</f>
        <v>696.666666666667</v>
      </c>
      <c r="C7" s="240" t="n">
        <f aca="false">C6/12</f>
        <v>7195</v>
      </c>
      <c r="D7" s="239" t="n">
        <f aca="false">D6/12</f>
        <v>20232.5</v>
      </c>
      <c r="E7" s="239" t="n">
        <f aca="false">E6/12</f>
        <v>37427.5</v>
      </c>
      <c r="F7" s="239" t="n">
        <f aca="false">F6/12</f>
        <v>59092.5</v>
      </c>
      <c r="G7" s="1" t="s">
        <v>889</v>
      </c>
    </row>
    <row r="8" customFormat="false" ht="15" hidden="false" customHeight="true" outlineLevel="0" collapsed="false">
      <c r="A8" s="1" t="s">
        <v>890</v>
      </c>
      <c r="B8" s="114" t="s">
        <v>137</v>
      </c>
      <c r="C8" s="113" t="n">
        <f aca="false">IF(B6&gt;0,(C6-B6)/B6,0)</f>
        <v>9.32775119617225</v>
      </c>
      <c r="D8" s="113" t="n">
        <f aca="false">IF(C6&gt;0,(D6-C6)/C6,0)</f>
        <v>1.81202223766505</v>
      </c>
      <c r="E8" s="113" t="n">
        <f aca="false">IF(D6&gt;0,(E6-D6)/D6,0)</f>
        <v>0.849870258247869</v>
      </c>
      <c r="F8" s="113" t="n">
        <f aca="false">IF(E6&gt;0,(F6-E6)/E6,0)</f>
        <v>0.578852448066262</v>
      </c>
      <c r="G8" s="1" t="s">
        <v>891</v>
      </c>
    </row>
    <row r="9" customFormat="false" ht="15" hidden="false" customHeight="true" outlineLevel="0" collapsed="false">
      <c r="A9" s="1" t="s">
        <v>892</v>
      </c>
      <c r="B9" s="242" t="n">
        <f aca="false">'Plan Financier'!B65/'Plan Financier'!B69</f>
        <v>0.0849938999593331</v>
      </c>
      <c r="C9" s="242" t="n">
        <f aca="false">'Plan Financier'!C65/'Plan Financier'!C69</f>
        <v>0.439747376999083</v>
      </c>
      <c r="D9" s="242" t="n">
        <f aca="false">'Plan Financier'!D65/'Plan Financier'!D69</f>
        <v>0.634264217978526</v>
      </c>
      <c r="E9" s="242" t="n">
        <f aca="false">'Plan Financier'!E65/'Plan Financier'!E69</f>
        <v>0.749636973611737</v>
      </c>
      <c r="F9" s="242" t="n">
        <f aca="false">'Plan Financier'!F65/'Plan Financier'!F69</f>
        <v>0.815903625547974</v>
      </c>
      <c r="G9" s="1" t="s">
        <v>893</v>
      </c>
    </row>
    <row r="11" customFormat="false" ht="17.25" hidden="false" customHeight="true" outlineLevel="0" collapsed="false">
      <c r="A11" s="236" t="s">
        <v>894</v>
      </c>
    </row>
    <row r="13" customFormat="false" ht="15" hidden="false" customHeight="true" outlineLevel="0" collapsed="false">
      <c r="A13" s="237" t="s">
        <v>122</v>
      </c>
      <c r="B13" s="238" t="s">
        <v>123</v>
      </c>
      <c r="C13" s="238" t="s">
        <v>124</v>
      </c>
      <c r="D13" s="238" t="s">
        <v>125</v>
      </c>
      <c r="E13" s="238" t="s">
        <v>126</v>
      </c>
      <c r="F13" s="238" t="s">
        <v>127</v>
      </c>
      <c r="G13" s="238" t="s">
        <v>885</v>
      </c>
    </row>
    <row r="14" customFormat="false" ht="15" hidden="false" customHeight="true" outlineLevel="0" collapsed="false">
      <c r="A14" s="115" t="s">
        <v>895</v>
      </c>
      <c r="B14" s="243" t="n">
        <f aca="false">'Plan Financier'!C57</f>
        <v>57</v>
      </c>
      <c r="C14" s="243" t="n">
        <f aca="false">'Plan Financier'!D57</f>
        <v>204</v>
      </c>
      <c r="D14" s="243" t="n">
        <f aca="false">'Plan Financier'!E57</f>
        <v>368</v>
      </c>
      <c r="E14" s="243" t="n">
        <f aca="false">'Plan Financier'!F57</f>
        <v>539</v>
      </c>
      <c r="F14" s="243" t="n">
        <f aca="false">'Plan Financier'!G57</f>
        <v>735</v>
      </c>
      <c r="G14" s="1" t="s">
        <v>896</v>
      </c>
    </row>
    <row r="15" customFormat="false" ht="15" hidden="false" customHeight="true" outlineLevel="0" collapsed="false">
      <c r="A15" s="1" t="s">
        <v>897</v>
      </c>
      <c r="B15" s="243" t="n">
        <f aca="false">'Plan Financier'!C41+'Plan Financier'!C47+'Plan Financier'!C53</f>
        <v>53</v>
      </c>
      <c r="C15" s="243" t="n">
        <f aca="false">'Plan Financier'!D41+'Plan Financier'!D47+'Plan Financier'!D53</f>
        <v>158</v>
      </c>
      <c r="D15" s="243" t="n">
        <f aca="false">'Plan Financier'!E41+'Plan Financier'!E47+'Plan Financier'!E53</f>
        <v>200</v>
      </c>
      <c r="E15" s="243" t="n">
        <f aca="false">'Plan Financier'!F41+'Plan Financier'!F47+'Plan Financier'!F53</f>
        <v>234</v>
      </c>
      <c r="F15" s="243" t="n">
        <f aca="false">'Plan Financier'!G41+'Plan Financier'!G47+'Plan Financier'!G53</f>
        <v>285</v>
      </c>
      <c r="G15" s="1" t="s">
        <v>898</v>
      </c>
    </row>
    <row r="16" customFormat="false" ht="15" hidden="false" customHeight="true" outlineLevel="0" collapsed="false">
      <c r="A16" s="1" t="s">
        <v>899</v>
      </c>
      <c r="B16" s="243" t="n">
        <f aca="false">'Plan Financier'!C42+'Plan Financier'!C49+'Plan Financier'!C54</f>
        <v>1</v>
      </c>
      <c r="C16" s="243" t="n">
        <f aca="false">'Plan Financier'!D42+'Plan Financier'!D49+'Plan Financier'!D54</f>
        <v>11</v>
      </c>
      <c r="D16" s="243" t="n">
        <f aca="false">'Plan Financier'!E42+'Plan Financier'!E49+'Plan Financier'!E54</f>
        <v>36</v>
      </c>
      <c r="E16" s="243" t="n">
        <f aca="false">'Plan Financier'!F42+'Plan Financier'!F49+'Plan Financier'!F54</f>
        <v>63</v>
      </c>
      <c r="F16" s="243" t="n">
        <f aca="false">'Plan Financier'!G42+'Plan Financier'!G49+'Plan Financier'!G54</f>
        <v>89</v>
      </c>
      <c r="G16" s="1" t="s">
        <v>900</v>
      </c>
    </row>
    <row r="17" customFormat="false" ht="15" hidden="false" customHeight="true" outlineLevel="0" collapsed="false">
      <c r="A17" s="1" t="s">
        <v>901</v>
      </c>
      <c r="B17" s="242" t="n">
        <f aca="false">IF(('Plan Financier'!B57)&gt;0,B16/'Plan Financier'!B57,0)</f>
        <v>0.2</v>
      </c>
      <c r="C17" s="242" t="n">
        <f aca="false">IF(('Plan Financier'!C57)&gt;0,C16/'Plan Financier'!C57,0)</f>
        <v>0.192982456140351</v>
      </c>
      <c r="D17" s="242" t="n">
        <f aca="false">IF(('Plan Financier'!D57)&gt;0,D16/'Plan Financier'!D57,0)</f>
        <v>0.176470588235294</v>
      </c>
      <c r="E17" s="242" t="n">
        <f aca="false">IF(('Plan Financier'!E57)&gt;0,E16/'Plan Financier'!E57,0)</f>
        <v>0.171195652173913</v>
      </c>
      <c r="F17" s="242" t="n">
        <f aca="false">IF(('Plan Financier'!F57)&gt;0,F16/'Plan Financier'!F57,0)</f>
        <v>0.165120593692022</v>
      </c>
      <c r="G17" s="1" t="s">
        <v>902</v>
      </c>
    </row>
    <row r="18" customFormat="false" ht="15" hidden="false" customHeight="true" outlineLevel="0" collapsed="false">
      <c r="A18" s="115" t="s">
        <v>903</v>
      </c>
      <c r="B18" s="114" t="s">
        <v>137</v>
      </c>
      <c r="C18" s="244" t="s">
        <v>904</v>
      </c>
      <c r="D18" s="113" t="n">
        <f aca="false">IF(C6&gt;0,1-(('Plan Financier'!E42*240+'Plan Financier'!E49*2100+'Plan Financier'!E54*8400)/C6)+('Plan Financier'!E43*(2100-240)/C6),0)</f>
        <v>1.33078526754691</v>
      </c>
      <c r="E18" s="113" t="n">
        <f aca="false">IF(D6&gt;0,1-(('Plan Financier'!F42*240+'Plan Financier'!F49*2100+'Plan Financier'!F54*8400)/D6)+('Plan Financier'!F43*(2100-240)/D6),0)</f>
        <v>1.15989126405536</v>
      </c>
      <c r="F18" s="113" t="n">
        <f aca="false">IF(E6&gt;0,1-(('Plan Financier'!G42*240+'Plan Financier'!G49*2100+'Plan Financier'!G54*8400)/E6)+('Plan Financier'!G43*(2100-240)/E6),0)</f>
        <v>1.08336116491884</v>
      </c>
      <c r="G18" s="1" t="s">
        <v>905</v>
      </c>
    </row>
    <row r="20" customFormat="false" ht="17.25" hidden="false" customHeight="true" outlineLevel="0" collapsed="false">
      <c r="A20" s="236" t="s">
        <v>906</v>
      </c>
    </row>
    <row r="22" customFormat="false" ht="15" hidden="false" customHeight="true" outlineLevel="0" collapsed="false">
      <c r="A22" s="237" t="s">
        <v>122</v>
      </c>
      <c r="B22" s="238" t="s">
        <v>123</v>
      </c>
      <c r="C22" s="238" t="s">
        <v>124</v>
      </c>
      <c r="D22" s="238" t="s">
        <v>125</v>
      </c>
      <c r="E22" s="238" t="s">
        <v>126</v>
      </c>
      <c r="F22" s="238" t="s">
        <v>127</v>
      </c>
      <c r="G22" s="238" t="s">
        <v>885</v>
      </c>
    </row>
    <row r="23" customFormat="false" ht="15" hidden="false" customHeight="true" outlineLevel="0" collapsed="false">
      <c r="A23" s="115" t="s">
        <v>907</v>
      </c>
      <c r="B23" s="245" t="n">
        <f aca="false">B7/B14</f>
        <v>12.2222222222222</v>
      </c>
      <c r="C23" s="245" t="n">
        <f aca="false">C7/C14</f>
        <v>35.2696078431373</v>
      </c>
      <c r="D23" s="245" t="n">
        <f aca="false">D7/D14</f>
        <v>54.9796195652174</v>
      </c>
      <c r="E23" s="245" t="n">
        <f aca="false">E7/E14</f>
        <v>69.4387755102041</v>
      </c>
      <c r="F23" s="245" t="n">
        <f aca="false">F7/F14</f>
        <v>80.3979591836735</v>
      </c>
      <c r="G23" s="1" t="s">
        <v>908</v>
      </c>
    </row>
    <row r="24" customFormat="false" ht="15" hidden="false" customHeight="true" outlineLevel="0" collapsed="false">
      <c r="A24" s="1" t="s">
        <v>909</v>
      </c>
      <c r="B24" s="246" t="n">
        <v>240</v>
      </c>
      <c r="C24" s="246" t="n">
        <v>240</v>
      </c>
      <c r="D24" s="246" t="n">
        <v>240</v>
      </c>
      <c r="E24" s="246" t="n">
        <v>240</v>
      </c>
      <c r="F24" s="246" t="n">
        <v>240</v>
      </c>
      <c r="G24" s="1" t="s">
        <v>910</v>
      </c>
    </row>
    <row r="25" customFormat="false" ht="15" hidden="false" customHeight="true" outlineLevel="0" collapsed="false">
      <c r="A25" s="1" t="s">
        <v>911</v>
      </c>
      <c r="B25" s="246" t="n">
        <v>2100</v>
      </c>
      <c r="C25" s="246" t="n">
        <v>2100</v>
      </c>
      <c r="D25" s="246" t="n">
        <v>2100</v>
      </c>
      <c r="E25" s="246" t="n">
        <v>2100</v>
      </c>
      <c r="F25" s="246" t="n">
        <v>2100</v>
      </c>
      <c r="G25" s="1" t="s">
        <v>912</v>
      </c>
    </row>
    <row r="26" customFormat="false" ht="15" hidden="false" customHeight="true" outlineLevel="0" collapsed="false">
      <c r="A26" s="1" t="s">
        <v>913</v>
      </c>
      <c r="B26" s="246" t="n">
        <v>8400</v>
      </c>
      <c r="C26" s="246" t="n">
        <v>8400</v>
      </c>
      <c r="D26" s="246" t="n">
        <v>8400</v>
      </c>
      <c r="E26" s="246" t="n">
        <v>8400</v>
      </c>
      <c r="F26" s="246" t="n">
        <v>8400</v>
      </c>
      <c r="G26" s="1" t="s">
        <v>914</v>
      </c>
    </row>
    <row r="27" customFormat="false" ht="15" hidden="false" customHeight="true" outlineLevel="0" collapsed="false">
      <c r="A27" s="115" t="s">
        <v>915</v>
      </c>
      <c r="B27" s="247" t="n">
        <f aca="false">(('Plan Financier'!C41*80+'Plan Financier'!C47*800+'Plan Financier'!C53*5000)/('Plan Financier'!C41+'Plan Financier'!C47+'Plan Financier'!C53))/(B23*0.75)</f>
        <v>13.1732418524871</v>
      </c>
      <c r="C27" s="247" t="n">
        <f aca="false">(('Plan Financier'!D41*80+'Plan Financier'!D47*800+'Plan Financier'!D53*5000)/('Plan Financier'!D41+'Plan Financier'!D47+'Plan Financier'!D53))/(C23*0.75)</f>
        <v>11.7240347991309</v>
      </c>
      <c r="D27" s="247" t="n">
        <f aca="false">(('Plan Financier'!E41*80+'Plan Financier'!E47*800+'Plan Financier'!E53*5000)/('Plan Financier'!E41+'Plan Financier'!E47+'Plan Financier'!E53))/(D23*0.75)</f>
        <v>7.97871411507887</v>
      </c>
      <c r="E27" s="247" t="n">
        <f aca="false">(('Plan Financier'!F41*80+'Plan Financier'!F47*800+'Plan Financier'!F53*5000)/('Plan Financier'!F41+'Plan Financier'!F47+'Plan Financier'!F53))/(E23*0.75)</f>
        <v>6.84363558720649</v>
      </c>
      <c r="F27" s="247" t="n">
        <f aca="false">(('Plan Financier'!G41*80+'Plan Financier'!G47*800+'Plan Financier'!G53*5000)/('Plan Financier'!G41+'Plan Financier'!G47+'Plan Financier'!G53))/(F23*0.75)</f>
        <v>6.49401139604946</v>
      </c>
      <c r="G27" s="1" t="s">
        <v>916</v>
      </c>
    </row>
    <row r="29" customFormat="false" ht="17.25" hidden="false" customHeight="true" outlineLevel="0" collapsed="false">
      <c r="A29" s="236" t="s">
        <v>917</v>
      </c>
    </row>
    <row r="31" customFormat="false" ht="15" hidden="false" customHeight="true" outlineLevel="0" collapsed="false">
      <c r="A31" s="237" t="s">
        <v>122</v>
      </c>
      <c r="B31" s="238" t="s">
        <v>123</v>
      </c>
      <c r="C31" s="238" t="s">
        <v>124</v>
      </c>
      <c r="D31" s="238" t="s">
        <v>125</v>
      </c>
      <c r="E31" s="238" t="s">
        <v>126</v>
      </c>
      <c r="F31" s="238" t="s">
        <v>127</v>
      </c>
      <c r="G31" s="238" t="s">
        <v>885</v>
      </c>
    </row>
    <row r="32" customFormat="false" ht="15" hidden="false" customHeight="true" outlineLevel="0" collapsed="false">
      <c r="A32" s="115" t="s">
        <v>918</v>
      </c>
      <c r="B32" s="114" t="s">
        <v>137</v>
      </c>
      <c r="C32" s="113" t="n">
        <f aca="false">('Plan Financier'!C69-'Plan Financier'!B69)/'Plan Financier'!B69</f>
        <v>0.99613664091094</v>
      </c>
      <c r="D32" s="113" t="n">
        <f aca="false">('Plan Financier'!D69-'Plan Financier'!C69)/'Plan Financier'!C69</f>
        <v>0.949628195986554</v>
      </c>
      <c r="E32" s="113" t="n">
        <f aca="false">('Plan Financier'!E69-'Plan Financier'!D69)/'Plan Financier'!D69</f>
        <v>0.565166279160898</v>
      </c>
      <c r="F32" s="113" t="n">
        <f aca="false">('Plan Financier'!F69-'Plan Financier'!E69)/'Plan Financier'!E69</f>
        <v>0.450620065762022</v>
      </c>
      <c r="G32" s="1" t="s">
        <v>919</v>
      </c>
    </row>
    <row r="33" customFormat="false" ht="15" hidden="false" customHeight="true" outlineLevel="0" collapsed="false">
      <c r="A33" s="1" t="s">
        <v>920</v>
      </c>
      <c r="B33" s="242" t="n">
        <f aca="false">'Plan Financier'!B94</f>
        <v>-0.789873932492883</v>
      </c>
      <c r="C33" s="242" t="n">
        <f aca="false">'Plan Financier'!C94</f>
        <v>-0.231761230518488</v>
      </c>
      <c r="D33" s="242" t="n">
        <f aca="false">'Plan Financier'!D94</f>
        <v>0.0406018966012696</v>
      </c>
      <c r="E33" s="242" t="n">
        <f aca="false">'Plan Financier'!E94</f>
        <v>0.183976766311151</v>
      </c>
      <c r="F33" s="242" t="n">
        <f aca="false">'Plan Financier'!F94</f>
        <v>0.378145459147864</v>
      </c>
      <c r="G33" s="1" t="s">
        <v>921</v>
      </c>
    </row>
    <row r="34" customFormat="false" ht="15" hidden="false" customHeight="true" outlineLevel="0" collapsed="false">
      <c r="A34" s="115" t="s">
        <v>922</v>
      </c>
      <c r="B34" s="114" t="s">
        <v>137</v>
      </c>
      <c r="C34" s="113" t="n">
        <f aca="false">C32+C33</f>
        <v>0.764375410392451</v>
      </c>
      <c r="D34" s="113" t="n">
        <f aca="false">D32+D33</f>
        <v>0.990230092587824</v>
      </c>
      <c r="E34" s="113" t="n">
        <f aca="false">E32+E33</f>
        <v>0.749143045472049</v>
      </c>
      <c r="F34" s="113" t="n">
        <f aca="false">F32+F33</f>
        <v>0.828765524909886</v>
      </c>
      <c r="G34" s="1" t="s">
        <v>923</v>
      </c>
    </row>
    <row r="35" customFormat="false" ht="15" hidden="false" customHeight="true" outlineLevel="0" collapsed="false">
      <c r="A35" s="1" t="s">
        <v>924</v>
      </c>
      <c r="B35" s="239" t="n">
        <f aca="false">'Plan Financier'!B69/4</f>
        <v>24590</v>
      </c>
      <c r="C35" s="239" t="n">
        <f aca="false">'Plan Financier'!C69/5</f>
        <v>39268</v>
      </c>
      <c r="D35" s="239" t="n">
        <f aca="false">'Plan Financier'!D69/7</f>
        <v>54684.2857142857</v>
      </c>
      <c r="E35" s="239" t="n">
        <f aca="false">'Plan Financier'!E69/8</f>
        <v>74891.25</v>
      </c>
      <c r="F35" s="239" t="n">
        <f aca="false">'Plan Financier'!F69/8</f>
        <v>108638.75</v>
      </c>
      <c r="G35" s="1" t="s">
        <v>925</v>
      </c>
    </row>
    <row r="37" customFormat="false" ht="15" hidden="false" customHeight="true" outlineLevel="0" collapsed="false">
      <c r="A37" s="117" t="s">
        <v>926</v>
      </c>
    </row>
    <row r="38" customFormat="false" ht="30" hidden="false" customHeight="true" outlineLevel="0" collapsed="false">
      <c r="A38" s="248" t="s">
        <v>927</v>
      </c>
      <c r="B38" s="248"/>
      <c r="C38" s="248"/>
      <c r="D38" s="248"/>
      <c r="E38" s="248"/>
      <c r="F38" s="248"/>
      <c r="G38" s="248"/>
    </row>
    <row r="39" customFormat="false" ht="30" hidden="false" customHeight="true" outlineLevel="0" collapsed="false">
      <c r="A39" s="248"/>
      <c r="B39" s="248"/>
      <c r="C39" s="248"/>
      <c r="D39" s="248"/>
      <c r="E39" s="248"/>
      <c r="F39" s="248"/>
      <c r="G39" s="248"/>
    </row>
  </sheetData>
  <mergeCells count="1">
    <mergeCell ref="A38:G39"/>
  </mergeCells>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true"/>
  </sheetPr>
  <dimension ref="A1:H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23" activeCellId="0" sqref="H23"/>
    </sheetView>
  </sheetViews>
  <sheetFormatPr defaultColWidth="10.5390625" defaultRowHeight="15" zeroHeight="false" outlineLevelRow="0" outlineLevelCol="0"/>
  <cols>
    <col collapsed="false" customWidth="true" hidden="false" outlineLevel="0" max="1" min="1" style="1" width="15.57"/>
    <col collapsed="false" customWidth="true" hidden="false" outlineLevel="0" max="2" min="2" style="1" width="20.14"/>
    <col collapsed="false" customWidth="true" hidden="false" outlineLevel="0" max="7" min="3" style="1" width="15.57"/>
    <col collapsed="false" customWidth="true" hidden="false" outlineLevel="0" max="8" min="8" style="1" width="46.86"/>
  </cols>
  <sheetData>
    <row r="1" customFormat="false" ht="21" hidden="false" customHeight="true" outlineLevel="0" collapsed="false">
      <c r="A1" s="65" t="s">
        <v>928</v>
      </c>
    </row>
    <row r="3" customFormat="false" ht="17.25" hidden="false" customHeight="true" outlineLevel="0" collapsed="false">
      <c r="A3" s="236" t="s">
        <v>929</v>
      </c>
    </row>
    <row r="5" customFormat="false" ht="15" hidden="false" customHeight="true" outlineLevel="0" collapsed="false">
      <c r="A5" s="237"/>
      <c r="B5" s="238" t="s">
        <v>930</v>
      </c>
      <c r="C5" s="238" t="s">
        <v>123</v>
      </c>
      <c r="D5" s="238" t="s">
        <v>124</v>
      </c>
      <c r="E5" s="238" t="s">
        <v>125</v>
      </c>
      <c r="F5" s="238" t="s">
        <v>126</v>
      </c>
      <c r="G5" s="238" t="s">
        <v>127</v>
      </c>
      <c r="H5" s="238" t="s">
        <v>724</v>
      </c>
    </row>
    <row r="6" customFormat="false" ht="15" hidden="false" customHeight="true" outlineLevel="0" collapsed="false">
      <c r="A6" s="115" t="s">
        <v>931</v>
      </c>
      <c r="B6" s="249" t="s">
        <v>932</v>
      </c>
      <c r="C6" s="239" t="n">
        <v>0</v>
      </c>
      <c r="D6" s="239" t="n">
        <v>0</v>
      </c>
      <c r="E6" s="239" t="n">
        <v>0</v>
      </c>
      <c r="F6" s="239" t="n">
        <v>0</v>
      </c>
      <c r="G6" s="239" t="n">
        <v>0</v>
      </c>
      <c r="H6" s="1" t="s">
        <v>933</v>
      </c>
    </row>
    <row r="7" customFormat="false" ht="15" hidden="false" customHeight="true" outlineLevel="0" collapsed="false">
      <c r="A7" s="1" t="s">
        <v>934</v>
      </c>
      <c r="B7" s="249" t="s">
        <v>935</v>
      </c>
      <c r="C7" s="239" t="n">
        <f aca="false">'Plan Financier'!B68*30/365</f>
        <v>7397.2602739726</v>
      </c>
      <c r="D7" s="239" t="n">
        <f aca="false">'Plan Financier'!C68*30/365</f>
        <v>9041.09589041096</v>
      </c>
      <c r="E7" s="239" t="n">
        <f aca="false">'Plan Financier'!D68*30/365</f>
        <v>11506.8493150685</v>
      </c>
      <c r="F7" s="239" t="n">
        <f aca="false">'Plan Financier'!E68*30/365</f>
        <v>12328.7671232877</v>
      </c>
      <c r="G7" s="239" t="n">
        <f aca="false">'Plan Financier'!F68*30/365</f>
        <v>13150.6849315068</v>
      </c>
      <c r="H7" s="1" t="s">
        <v>936</v>
      </c>
    </row>
    <row r="8" customFormat="false" ht="15" hidden="false" customHeight="true" outlineLevel="0" collapsed="false">
      <c r="A8" s="147" t="s">
        <v>937</v>
      </c>
      <c r="B8" s="249" t="s">
        <v>938</v>
      </c>
      <c r="C8" s="250" t="n">
        <f aca="false">'Plan Financier'!B65/2</f>
        <v>4180</v>
      </c>
      <c r="D8" s="250" t="n">
        <f aca="false">'Plan Financier'!C65/2</f>
        <v>43170</v>
      </c>
      <c r="E8" s="250" t="n">
        <f aca="false">'Plan Financier'!D65/2</f>
        <v>121395</v>
      </c>
      <c r="F8" s="250" t="n">
        <f aca="false">'Plan Financier'!E65/2</f>
        <v>224565</v>
      </c>
      <c r="G8" s="250" t="n">
        <f aca="false">'Plan Financier'!F65/2</f>
        <v>354555</v>
      </c>
      <c r="H8" s="1" t="s">
        <v>939</v>
      </c>
    </row>
    <row r="9" customFormat="false" ht="15" hidden="false" customHeight="true" outlineLevel="0" collapsed="false">
      <c r="A9" s="1" t="s">
        <v>940</v>
      </c>
      <c r="B9" s="249" t="s">
        <v>935</v>
      </c>
      <c r="C9" s="239" t="n">
        <f aca="false">('Plan Financier'!B91-'Plan Financier'!B82)*30/365</f>
        <v>14301.3698630137</v>
      </c>
      <c r="D9" s="239" t="n">
        <f aca="false">('Plan Financier'!C91-'Plan Financier'!C82)*30/365</f>
        <v>19273.9726027397</v>
      </c>
      <c r="E9" s="239" t="n">
        <f aca="false">('Plan Financier'!D91-'Plan Financier'!D82)*30/365</f>
        <v>25150.6849315069</v>
      </c>
      <c r="F9" s="239" t="n">
        <f aca="false">('Plan Financier'!E91-'Plan Financier'!E82)*30/365</f>
        <v>34479.4520547945</v>
      </c>
      <c r="G9" s="239" t="n">
        <f aca="false">('Plan Financier'!F91-'Plan Financier'!F82)*30/365</f>
        <v>37972.602739726</v>
      </c>
      <c r="H9" s="1" t="s">
        <v>941</v>
      </c>
    </row>
    <row r="10" customFormat="false" ht="15" hidden="false" customHeight="true" outlineLevel="0" collapsed="false">
      <c r="A10" s="1" t="s">
        <v>942</v>
      </c>
      <c r="B10" s="249" t="s">
        <v>943</v>
      </c>
      <c r="C10" s="239" t="n">
        <f aca="false">'Plan Financier'!B82/12</f>
        <v>0</v>
      </c>
      <c r="D10" s="239" t="n">
        <f aca="false">'Plan Financier'!C82/12</f>
        <v>0</v>
      </c>
      <c r="E10" s="239" t="n">
        <f aca="false">'Plan Financier'!D82/12</f>
        <v>4000</v>
      </c>
      <c r="F10" s="239" t="n">
        <f aca="false">'Plan Financier'!E82/12</f>
        <v>4166.66666666667</v>
      </c>
      <c r="G10" s="239" t="n">
        <f aca="false">'Plan Financier'!F82/12</f>
        <v>4333.33333333333</v>
      </c>
      <c r="H10" s="1" t="s">
        <v>944</v>
      </c>
    </row>
    <row r="12" customFormat="false" ht="15" hidden="false" customHeight="true" outlineLevel="0" collapsed="false">
      <c r="A12" s="115" t="s">
        <v>945</v>
      </c>
      <c r="C12" s="240" t="n">
        <f aca="false">C7-C8-C9-C10</f>
        <v>-11084.1095890411</v>
      </c>
      <c r="D12" s="240" t="n">
        <f aca="false">D7-D8-D9-D10</f>
        <v>-53402.8767123288</v>
      </c>
      <c r="E12" s="240" t="n">
        <f aca="false">E7-E8-E9-E10</f>
        <v>-139038.835616438</v>
      </c>
      <c r="F12" s="240" t="n">
        <f aca="false">F7-F8-F9-F10</f>
        <v>-250882.351598174</v>
      </c>
      <c r="G12" s="240" t="n">
        <f aca="false">G7-G8-G9-G10</f>
        <v>-383710.251141552</v>
      </c>
      <c r="H12" s="1" t="s">
        <v>946</v>
      </c>
    </row>
    <row r="13" customFormat="false" ht="15" hidden="false" customHeight="true" outlineLevel="0" collapsed="false">
      <c r="A13" s="1" t="s">
        <v>947</v>
      </c>
      <c r="C13" s="239" t="n">
        <f aca="false">C12</f>
        <v>-11084.1095890411</v>
      </c>
      <c r="D13" s="239" t="n">
        <f aca="false">D12-C12</f>
        <v>-42318.7671232877</v>
      </c>
      <c r="E13" s="239" t="n">
        <f aca="false">E12-D12</f>
        <v>-85635.9589041096</v>
      </c>
      <c r="F13" s="239" t="n">
        <f aca="false">F12-E12</f>
        <v>-111843.515981735</v>
      </c>
      <c r="G13" s="239" t="n">
        <f aca="false">G12-F12</f>
        <v>-132827.899543379</v>
      </c>
    </row>
    <row r="15" customFormat="false" ht="15" hidden="false" customHeight="true" outlineLevel="0" collapsed="false">
      <c r="A15" s="117" t="s">
        <v>948</v>
      </c>
    </row>
    <row r="17" customFormat="false" ht="17.25" hidden="false" customHeight="true" outlineLevel="0" collapsed="false">
      <c r="A17" s="251" t="s">
        <v>949</v>
      </c>
    </row>
    <row r="19" customFormat="false" ht="15" hidden="false" customHeight="true" outlineLevel="0" collapsed="false">
      <c r="A19" s="252" t="s">
        <v>950</v>
      </c>
      <c r="B19" s="252"/>
      <c r="C19" s="252"/>
      <c r="D19" s="252"/>
      <c r="E19" s="252"/>
      <c r="F19" s="252"/>
      <c r="G19" s="252"/>
      <c r="H19" s="252"/>
    </row>
    <row r="20" customFormat="false" ht="15" hidden="false" customHeight="true" outlineLevel="0" collapsed="false">
      <c r="A20" s="252"/>
      <c r="B20" s="252"/>
      <c r="C20" s="252"/>
      <c r="D20" s="252"/>
      <c r="E20" s="252"/>
      <c r="F20" s="252"/>
      <c r="G20" s="252"/>
      <c r="H20" s="252"/>
    </row>
    <row r="21" customFormat="false" ht="15.75" hidden="false" customHeight="true" outlineLevel="0" collapsed="false">
      <c r="A21" s="253"/>
      <c r="C21" s="254"/>
      <c r="D21" s="254"/>
      <c r="E21" s="254"/>
      <c r="F21" s="254"/>
      <c r="G21" s="254"/>
    </row>
    <row r="22" customFormat="false" ht="15" hidden="false" customHeight="true" outlineLevel="0" collapsed="false">
      <c r="A22" s="255" t="s">
        <v>951</v>
      </c>
      <c r="C22" s="239"/>
      <c r="D22" s="239"/>
      <c r="E22" s="239"/>
      <c r="F22" s="239"/>
      <c r="G22" s="239"/>
    </row>
    <row r="23" customFormat="false" ht="15" hidden="false" customHeight="true" outlineLevel="0" collapsed="false">
      <c r="C23" s="239"/>
      <c r="D23" s="239"/>
      <c r="E23" s="239"/>
      <c r="F23" s="239"/>
      <c r="G23" s="239"/>
    </row>
    <row r="24" customFormat="false" ht="15" hidden="false" customHeight="true" outlineLevel="0" collapsed="false">
      <c r="A24" s="115"/>
      <c r="B24" s="256" t="s">
        <v>123</v>
      </c>
      <c r="C24" s="257" t="s">
        <v>124</v>
      </c>
      <c r="D24" s="257" t="s">
        <v>125</v>
      </c>
      <c r="E24" s="257" t="s">
        <v>126</v>
      </c>
      <c r="F24" s="257" t="s">
        <v>127</v>
      </c>
      <c r="G24" s="240"/>
    </row>
    <row r="25" customFormat="false" ht="15" hidden="false" customHeight="true" outlineLevel="0" collapsed="false">
      <c r="A25" s="195" t="s">
        <v>859</v>
      </c>
      <c r="B25" s="196" t="n">
        <f aca="false">'Plan Financier'!B122</f>
        <v>250100</v>
      </c>
      <c r="C25" s="196" t="n">
        <f aca="false">'Plan Financier'!C122</f>
        <v>130756</v>
      </c>
      <c r="D25" s="196" t="n">
        <f aca="false">'Plan Financier'!D122</f>
        <v>43600</v>
      </c>
      <c r="E25" s="196" t="n">
        <f aca="false">'Plan Financier'!E122</f>
        <v>11613.6</v>
      </c>
      <c r="F25" s="196" t="n">
        <f aca="false">'Plan Financier'!F122</f>
        <v>62396.35</v>
      </c>
      <c r="G25" s="239"/>
    </row>
    <row r="26" customFormat="false" ht="15" hidden="false" customHeight="true" outlineLevel="0" collapsed="false">
      <c r="A26" s="195" t="s">
        <v>868</v>
      </c>
      <c r="B26" s="196" t="n">
        <f aca="false">'Plan Financier'!B129</f>
        <v>-119344</v>
      </c>
      <c r="C26" s="196" t="n">
        <f aca="false">'Plan Financier'!C129</f>
        <v>-87156</v>
      </c>
      <c r="D26" s="196" t="n">
        <f aca="false">'Plan Financier'!D129</f>
        <v>-31986.4</v>
      </c>
      <c r="E26" s="196" t="n">
        <f aca="false">'Plan Financier'!E129</f>
        <v>50782.75</v>
      </c>
      <c r="F26" s="196" t="n">
        <f aca="false">'Plan Financier'!F129</f>
        <v>225348.75</v>
      </c>
      <c r="G26" s="258"/>
    </row>
    <row r="27" customFormat="false" ht="15" hidden="false" customHeight="true" outlineLevel="0" collapsed="false">
      <c r="A27" s="199" t="s">
        <v>952</v>
      </c>
      <c r="B27" s="259" t="n">
        <f aca="false">'Plan Financier'!B131</f>
        <v>130756</v>
      </c>
      <c r="C27" s="259" t="n">
        <f aca="false">'Plan Financier'!C131</f>
        <v>43600</v>
      </c>
      <c r="D27" s="259" t="n">
        <f aca="false">'Plan Financier'!D131</f>
        <v>11613.6</v>
      </c>
      <c r="E27" s="259" t="n">
        <f aca="false">'Plan Financier'!E131</f>
        <v>62396.35</v>
      </c>
      <c r="F27" s="259" t="n">
        <f aca="false">'Plan Financier'!F131</f>
        <v>287745.1</v>
      </c>
    </row>
    <row r="28" customFormat="false" ht="15.75" hidden="false" customHeight="true" outlineLevel="0" collapsed="false">
      <c r="A28" s="260"/>
      <c r="C28" s="261"/>
      <c r="D28" s="261"/>
      <c r="E28" s="261"/>
      <c r="F28" s="261"/>
      <c r="G28" s="261"/>
    </row>
    <row r="29" customFormat="false" ht="15" hidden="false" customHeight="true" outlineLevel="0" collapsed="false">
      <c r="C29" s="239"/>
      <c r="D29" s="239"/>
      <c r="E29" s="239"/>
      <c r="F29" s="239"/>
      <c r="G29" s="239"/>
    </row>
    <row r="30" customFormat="false" ht="15" hidden="false" customHeight="true" outlineLevel="0" collapsed="false">
      <c r="A30" s="195" t="s">
        <v>953</v>
      </c>
      <c r="C30" s="262"/>
      <c r="D30" s="262"/>
      <c r="E30" s="262"/>
      <c r="F30" s="262"/>
      <c r="G30" s="262"/>
    </row>
    <row r="31" customFormat="false" ht="15" hidden="false" customHeight="true" outlineLevel="0" collapsed="false">
      <c r="A31" s="195" t="s">
        <v>954</v>
      </c>
    </row>
    <row r="32" customFormat="false" ht="15.75" hidden="false" customHeight="true" outlineLevel="0" collapsed="false">
      <c r="A32" s="263" t="s">
        <v>955</v>
      </c>
      <c r="C32" s="264"/>
      <c r="D32" s="264"/>
      <c r="E32" s="264"/>
      <c r="F32" s="264"/>
      <c r="G32" s="264"/>
    </row>
    <row r="33" customFormat="false" ht="15" hidden="false" customHeight="true" outlineLevel="0" collapsed="false">
      <c r="A33" s="195" t="s">
        <v>956</v>
      </c>
      <c r="C33" s="246"/>
      <c r="D33" s="239"/>
      <c r="E33" s="239"/>
      <c r="F33" s="239"/>
      <c r="G33" s="239"/>
    </row>
    <row r="34" customFormat="false" ht="15" hidden="false" customHeight="true" outlineLevel="0" collapsed="false">
      <c r="C34" s="246"/>
      <c r="D34" s="239"/>
      <c r="E34" s="239"/>
      <c r="F34" s="239"/>
      <c r="G34" s="239"/>
    </row>
    <row r="35" customFormat="false" ht="15" hidden="false" customHeight="true" outlineLevel="0" collapsed="false">
      <c r="C35" s="239"/>
      <c r="D35" s="239"/>
      <c r="E35" s="239"/>
      <c r="F35" s="239"/>
      <c r="G35" s="239"/>
    </row>
    <row r="36" customFormat="false" ht="15" hidden="false" customHeight="true" outlineLevel="0" collapsed="false">
      <c r="C36" s="239"/>
      <c r="D36" s="239"/>
      <c r="E36" s="239"/>
      <c r="F36" s="239"/>
      <c r="G36" s="239"/>
    </row>
    <row r="37" customFormat="false" ht="15" hidden="false" customHeight="true" outlineLevel="0" collapsed="false">
      <c r="A37" s="265"/>
      <c r="C37" s="266"/>
      <c r="D37" s="266"/>
      <c r="E37" s="266"/>
      <c r="F37" s="266"/>
      <c r="G37" s="266"/>
    </row>
    <row r="39" customFormat="false" ht="15.75" hidden="false" customHeight="true" outlineLevel="0" collapsed="false">
      <c r="A39" s="267"/>
      <c r="C39" s="268"/>
      <c r="D39" s="268"/>
      <c r="E39" s="268"/>
      <c r="F39" s="268"/>
      <c r="G39" s="268"/>
    </row>
    <row r="40" customFormat="false" ht="15" hidden="false" customHeight="true" outlineLevel="0" collapsed="false">
      <c r="C40" s="239"/>
      <c r="D40" s="239"/>
      <c r="E40" s="239"/>
      <c r="F40" s="239"/>
      <c r="G40" s="239"/>
    </row>
    <row r="41" customFormat="false" ht="15.75" hidden="false" customHeight="true" outlineLevel="0" collapsed="false">
      <c r="A41" s="145"/>
      <c r="C41" s="269"/>
      <c r="D41" s="269"/>
      <c r="E41" s="269"/>
      <c r="F41" s="269"/>
      <c r="G41" s="269"/>
    </row>
  </sheetData>
  <mergeCells count="1">
    <mergeCell ref="A19:H20"/>
  </mergeCells>
  <printOptions headings="false" gridLines="false" gridLinesSet="true" horizontalCentered="false" verticalCentered="false"/>
  <pageMargins left="0.5" right="0.5" top="0.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2026-03-09T13:58:09Z</dcterms:created>
  <dc:creator>François REY</dc:creator>
  <dc:description/>
  <dc:language>en-US</dc:language>
  <cp:lastModifiedBy>François REY</cp:lastModifiedBy>
  <dcterms:modified xsi:type="dcterms:W3CDTF">2026-04-23T14:41:54Z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